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omments5.xml" ContentType="application/vnd.openxmlformats-officedocument.spreadsheetml.comments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omments6.xml" ContentType="application/vnd.openxmlformats-officedocument.spreadsheetml.comments+xml"/>
  <Override PartName="/xl/charts/chart18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9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3/Figure 3-source data 1/"/>
    </mc:Choice>
  </mc:AlternateContent>
  <xr:revisionPtr revIDLastSave="99" documentId="8_{4FB55E2A-2F39-4FC7-ACDB-FF37F863D858}" xr6:coauthVersionLast="47" xr6:coauthVersionMax="47" xr10:uidLastSave="{209D8E7E-FFFA-4B8B-9390-8D2627FCA066}"/>
  <bookViews>
    <workbookView xWindow="-108" yWindow="-108" windowWidth="23256" windowHeight="12456" xr2:uid="{7D23FD63-7DB0-4B33-8B37-363A222A3466}"/>
  </bookViews>
  <sheets>
    <sheet name="Bllod glucose" sheetId="8" r:id="rId1"/>
    <sheet name="Insulin" sheetId="6" r:id="rId2"/>
    <sheet name="NEFA" sheetId="4" r:id="rId3"/>
    <sheet name="Plasma TG" sheetId="5" r:id="rId4"/>
    <sheet name="Plasma leptin levels" sheetId="3" r:id="rId5"/>
    <sheet name="GTT" sheetId="1" r:id="rId6"/>
    <sheet name="ITT" sheetId="2" r:id="rId7"/>
    <sheet name="Liver TG" sheetId="9" r:id="rId8"/>
    <sheet name="Sk. muscle TG" sheetId="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9" l="1"/>
  <c r="O43" i="9" s="1"/>
  <c r="P43" i="9" s="1"/>
  <c r="R43" i="9" s="1"/>
  <c r="N42" i="9"/>
  <c r="O42" i="9" s="1"/>
  <c r="P42" i="9" s="1"/>
  <c r="R42" i="9" s="1"/>
  <c r="N41" i="9"/>
  <c r="O41" i="9" s="1"/>
  <c r="P41" i="9" s="1"/>
  <c r="R41" i="9" s="1"/>
  <c r="N40" i="9"/>
  <c r="O40" i="9" s="1"/>
  <c r="P40" i="9" s="1"/>
  <c r="R40" i="9" s="1"/>
  <c r="N39" i="9"/>
  <c r="O39" i="9" s="1"/>
  <c r="P39" i="9" s="1"/>
  <c r="R39" i="9" s="1"/>
  <c r="N38" i="9"/>
  <c r="O38" i="9" s="1"/>
  <c r="P38" i="9" s="1"/>
  <c r="R38" i="9" s="1"/>
  <c r="N37" i="9"/>
  <c r="O37" i="9" s="1"/>
  <c r="P37" i="9" s="1"/>
  <c r="R37" i="9" s="1"/>
  <c r="N36" i="9"/>
  <c r="O36" i="9" s="1"/>
  <c r="P36" i="9" s="1"/>
  <c r="R36" i="9" s="1"/>
  <c r="N35" i="9"/>
  <c r="O35" i="9" s="1"/>
  <c r="P35" i="9" s="1"/>
  <c r="N34" i="9"/>
  <c r="O34" i="9" s="1"/>
  <c r="P34" i="9" s="1"/>
  <c r="R34" i="9" s="1"/>
  <c r="N33" i="9"/>
  <c r="O33" i="9" s="1"/>
  <c r="P33" i="9" s="1"/>
  <c r="R33" i="9" s="1"/>
  <c r="N32" i="9"/>
  <c r="O32" i="9" s="1"/>
  <c r="P32" i="9" s="1"/>
  <c r="R32" i="9" s="1"/>
  <c r="N30" i="9"/>
  <c r="O30" i="9" s="1"/>
  <c r="P30" i="9" s="1"/>
  <c r="R30" i="9" s="1"/>
  <c r="N29" i="9"/>
  <c r="O29" i="9" s="1"/>
  <c r="P29" i="9" s="1"/>
  <c r="N28" i="9"/>
  <c r="O28" i="9" s="1"/>
  <c r="P28" i="9" s="1"/>
  <c r="R28" i="9" s="1"/>
  <c r="N27" i="9"/>
  <c r="O27" i="9" s="1"/>
  <c r="P27" i="9" s="1"/>
  <c r="R27" i="9" s="1"/>
  <c r="N26" i="9"/>
  <c r="O26" i="9" s="1"/>
  <c r="P26" i="9" s="1"/>
  <c r="R26" i="9" s="1"/>
  <c r="N25" i="9"/>
  <c r="O25" i="9" s="1"/>
  <c r="P25" i="9" s="1"/>
  <c r="N24" i="9"/>
  <c r="O24" i="9" s="1"/>
  <c r="P24" i="9" s="1"/>
  <c r="R24" i="9" s="1"/>
  <c r="N23" i="9"/>
  <c r="O23" i="9" s="1"/>
  <c r="P23" i="9" s="1"/>
  <c r="R23" i="9" s="1"/>
  <c r="N22" i="9"/>
  <c r="O22" i="9" s="1"/>
  <c r="P22" i="9" s="1"/>
  <c r="R22" i="9" s="1"/>
  <c r="N21" i="9"/>
  <c r="O21" i="9" s="1"/>
  <c r="P21" i="9" s="1"/>
  <c r="R21" i="9" s="1"/>
  <c r="N20" i="9"/>
  <c r="O20" i="9" s="1"/>
  <c r="P20" i="9" s="1"/>
  <c r="R20" i="9" s="1"/>
  <c r="N19" i="9"/>
  <c r="O19" i="9" s="1"/>
  <c r="P19" i="9" s="1"/>
  <c r="R19" i="9" s="1"/>
  <c r="U25" i="9" l="1"/>
  <c r="T19" i="9"/>
  <c r="S19" i="9"/>
  <c r="T25" i="9"/>
  <c r="S25" i="9"/>
  <c r="T32" i="9"/>
  <c r="S32" i="9"/>
  <c r="U38" i="9"/>
  <c r="T38" i="9"/>
  <c r="S38" i="9"/>
  <c r="F24" i="8" l="1"/>
  <c r="F23" i="8"/>
  <c r="F22" i="8"/>
  <c r="F21" i="8"/>
  <c r="F20" i="8"/>
  <c r="F19" i="8"/>
  <c r="F18" i="8"/>
  <c r="F17" i="8"/>
  <c r="F16" i="8"/>
  <c r="F15" i="8"/>
  <c r="F26" i="8" s="1"/>
  <c r="F27" i="8" s="1"/>
  <c r="F10" i="8"/>
  <c r="F8" i="8"/>
  <c r="F7" i="8"/>
  <c r="F6" i="8"/>
  <c r="F5" i="8"/>
  <c r="F12" i="8" s="1"/>
  <c r="F13" i="8" s="1"/>
  <c r="F4" i="8"/>
  <c r="F3" i="8"/>
  <c r="F11" i="8" l="1"/>
  <c r="F28" i="8"/>
  <c r="F25" i="8"/>
  <c r="J27" i="7" l="1"/>
  <c r="K27" i="7" s="1"/>
  <c r="L27" i="7" s="1"/>
  <c r="N27" i="7" s="1"/>
  <c r="J26" i="7"/>
  <c r="K26" i="7" s="1"/>
  <c r="L26" i="7" s="1"/>
  <c r="N26" i="7" s="1"/>
  <c r="J25" i="7"/>
  <c r="K25" i="7" s="1"/>
  <c r="L25" i="7" s="1"/>
  <c r="N25" i="7" s="1"/>
  <c r="J24" i="7"/>
  <c r="K24" i="7" s="1"/>
  <c r="L24" i="7" s="1"/>
  <c r="N24" i="7" s="1"/>
  <c r="J23" i="7"/>
  <c r="K23" i="7" s="1"/>
  <c r="L23" i="7" s="1"/>
  <c r="N23" i="7" s="1"/>
  <c r="J22" i="7"/>
  <c r="K22" i="7" s="1"/>
  <c r="L22" i="7" s="1"/>
  <c r="N22" i="7" s="1"/>
  <c r="J21" i="7"/>
  <c r="K21" i="7" s="1"/>
  <c r="L21" i="7" s="1"/>
  <c r="N21" i="7" s="1"/>
  <c r="J20" i="7"/>
  <c r="K20" i="7" s="1"/>
  <c r="L20" i="7" s="1"/>
  <c r="N20" i="7" s="1"/>
  <c r="J19" i="7"/>
  <c r="K19" i="7" s="1"/>
  <c r="L19" i="7" s="1"/>
  <c r="N19" i="7" s="1"/>
  <c r="J18" i="7"/>
  <c r="K18" i="7" s="1"/>
  <c r="L18" i="7" s="1"/>
  <c r="N18" i="7" s="1"/>
  <c r="P23" i="7" l="1"/>
  <c r="O23" i="7"/>
  <c r="O18" i="7"/>
  <c r="P18" i="7"/>
  <c r="Q29" i="6"/>
  <c r="R29" i="6" s="1"/>
  <c r="Q28" i="6"/>
  <c r="R28" i="6" s="1"/>
  <c r="Q25" i="6"/>
  <c r="R25" i="6" s="1"/>
  <c r="Q24" i="6"/>
  <c r="R24" i="6" s="1"/>
  <c r="Q23" i="6"/>
  <c r="R23" i="6" s="1"/>
  <c r="Q22" i="6"/>
  <c r="R22" i="6" s="1"/>
  <c r="Q21" i="6"/>
  <c r="R21" i="6" s="1"/>
  <c r="Q20" i="6"/>
  <c r="R20" i="6" s="1"/>
  <c r="Q18" i="6"/>
  <c r="R18" i="6" s="1"/>
  <c r="Q17" i="6"/>
  <c r="R17" i="6" s="1"/>
  <c r="Q16" i="6"/>
  <c r="R16" i="6" s="1"/>
  <c r="Q15" i="6"/>
  <c r="R15" i="6" s="1"/>
  <c r="Q14" i="6"/>
  <c r="R14" i="6" s="1"/>
  <c r="Q13" i="6"/>
  <c r="R13" i="6" s="1"/>
  <c r="T13" i="6" s="1"/>
  <c r="Q8" i="6"/>
  <c r="Q7" i="6"/>
  <c r="Q6" i="6"/>
  <c r="Q5" i="6"/>
  <c r="Q4" i="6"/>
  <c r="T20" i="6" l="1"/>
  <c r="S20" i="6"/>
  <c r="S13" i="6"/>
  <c r="U13" i="6"/>
  <c r="Q36" i="5"/>
  <c r="R36" i="5" s="1"/>
  <c r="S36" i="5" s="1"/>
  <c r="Q35" i="5"/>
  <c r="R35" i="5" s="1"/>
  <c r="S35" i="5" s="1"/>
  <c r="Q34" i="5"/>
  <c r="R34" i="5" s="1"/>
  <c r="S34" i="5" s="1"/>
  <c r="Q33" i="5"/>
  <c r="R33" i="5" s="1"/>
  <c r="S33" i="5" s="1"/>
  <c r="Q32" i="5"/>
  <c r="R32" i="5" s="1"/>
  <c r="S32" i="5" s="1"/>
  <c r="Q31" i="5"/>
  <c r="R31" i="5" s="1"/>
  <c r="S31" i="5" s="1"/>
  <c r="Q29" i="5"/>
  <c r="R29" i="5" s="1"/>
  <c r="S29" i="5" s="1"/>
  <c r="R28" i="5"/>
  <c r="S28" i="5" s="1"/>
  <c r="Q28" i="5"/>
  <c r="Q27" i="5"/>
  <c r="R27" i="5" s="1"/>
  <c r="S27" i="5" s="1"/>
  <c r="Q26" i="5"/>
  <c r="R26" i="5" s="1"/>
  <c r="S26" i="5" s="1"/>
  <c r="Q25" i="5"/>
  <c r="R25" i="5" s="1"/>
  <c r="S25" i="5" s="1"/>
  <c r="Q24" i="5"/>
  <c r="R24" i="5" s="1"/>
  <c r="S24" i="5" s="1"/>
  <c r="Q20" i="5"/>
  <c r="Q19" i="5"/>
  <c r="Q18" i="5"/>
  <c r="Q17" i="5"/>
  <c r="Q16" i="5"/>
  <c r="Q15" i="5"/>
  <c r="Q14" i="5"/>
  <c r="Q10" i="5"/>
  <c r="Q9" i="5"/>
  <c r="Q8" i="5"/>
  <c r="Q7" i="5"/>
  <c r="Q6" i="5"/>
  <c r="Q5" i="5"/>
  <c r="Q4" i="5"/>
  <c r="T24" i="5" l="1"/>
  <c r="U24" i="5"/>
  <c r="T31" i="5"/>
  <c r="U31" i="5"/>
  <c r="V24" i="5"/>
  <c r="Q25" i="4"/>
  <c r="R25" i="4" s="1"/>
  <c r="Q24" i="4"/>
  <c r="R24" i="4" s="1"/>
  <c r="Q23" i="4"/>
  <c r="R23" i="4" s="1"/>
  <c r="Q22" i="4"/>
  <c r="R22" i="4" s="1"/>
  <c r="Q21" i="4"/>
  <c r="Q20" i="4"/>
  <c r="R20" i="4" s="1"/>
  <c r="T20" i="4" s="1"/>
  <c r="Q18" i="4"/>
  <c r="R18" i="4" s="1"/>
  <c r="Q17" i="4"/>
  <c r="R17" i="4" s="1"/>
  <c r="R16" i="4"/>
  <c r="Q16" i="4"/>
  <c r="Q15" i="4"/>
  <c r="Q14" i="4"/>
  <c r="R14" i="4" s="1"/>
  <c r="Q13" i="4"/>
  <c r="R13" i="4" s="1"/>
  <c r="Q10" i="4"/>
  <c r="Q9" i="4"/>
  <c r="Q8" i="4"/>
  <c r="Q7" i="4"/>
  <c r="Q6" i="4"/>
  <c r="Q5" i="4"/>
  <c r="Q4" i="4"/>
  <c r="M37" i="3"/>
  <c r="N37" i="3" s="1"/>
  <c r="O37" i="3" s="1"/>
  <c r="M36" i="3"/>
  <c r="N36" i="3" s="1"/>
  <c r="O36" i="3" s="1"/>
  <c r="N35" i="3"/>
  <c r="O35" i="3" s="1"/>
  <c r="M35" i="3"/>
  <c r="M34" i="3"/>
  <c r="N34" i="3" s="1"/>
  <c r="O34" i="3" s="1"/>
  <c r="M33" i="3"/>
  <c r="N33" i="3" s="1"/>
  <c r="O33" i="3" s="1"/>
  <c r="M32" i="3"/>
  <c r="N32" i="3" s="1"/>
  <c r="O32" i="3" s="1"/>
  <c r="M31" i="3"/>
  <c r="N31" i="3" s="1"/>
  <c r="O31" i="3" s="1"/>
  <c r="M30" i="3"/>
  <c r="N30" i="3" s="1"/>
  <c r="O30" i="3" s="1"/>
  <c r="N29" i="3"/>
  <c r="O29" i="3" s="1"/>
  <c r="M29" i="3"/>
  <c r="N28" i="3"/>
  <c r="O28" i="3" s="1"/>
  <c r="M28" i="3"/>
  <c r="M27" i="3"/>
  <c r="N27" i="3" s="1"/>
  <c r="O27" i="3" s="1"/>
  <c r="Q27" i="3" s="1"/>
  <c r="M26" i="3"/>
  <c r="N26" i="3" s="1"/>
  <c r="O26" i="3" s="1"/>
  <c r="M25" i="3"/>
  <c r="N25" i="3" s="1"/>
  <c r="O25" i="3" s="1"/>
  <c r="M24" i="3"/>
  <c r="N24" i="3" s="1"/>
  <c r="O24" i="3" s="1"/>
  <c r="M23" i="3"/>
  <c r="N23" i="3" s="1"/>
  <c r="O23" i="3" s="1"/>
  <c r="M22" i="3"/>
  <c r="N22" i="3" s="1"/>
  <c r="O22" i="3" s="1"/>
  <c r="M21" i="3"/>
  <c r="N21" i="3" s="1"/>
  <c r="O21" i="3" s="1"/>
  <c r="T13" i="4" l="1"/>
  <c r="U13" i="4"/>
  <c r="S13" i="4"/>
  <c r="S20" i="4"/>
  <c r="Q33" i="3"/>
  <c r="P33" i="3"/>
  <c r="R27" i="3"/>
  <c r="R33" i="3"/>
  <c r="P21" i="3"/>
  <c r="Q21" i="3"/>
  <c r="P27" i="3"/>
  <c r="J30" i="2" l="1"/>
  <c r="I30" i="2"/>
  <c r="H30" i="2"/>
  <c r="G30" i="2"/>
  <c r="F30" i="2"/>
  <c r="C30" i="2"/>
  <c r="H29" i="2"/>
  <c r="C29" i="2"/>
  <c r="J28" i="2"/>
  <c r="J29" i="2" s="1"/>
  <c r="I28" i="2"/>
  <c r="I29" i="2" s="1"/>
  <c r="H28" i="2"/>
  <c r="G28" i="2"/>
  <c r="G29" i="2" s="1"/>
  <c r="F28" i="2"/>
  <c r="F29" i="2" s="1"/>
  <c r="C28" i="2"/>
  <c r="J27" i="2"/>
  <c r="I27" i="2"/>
  <c r="H27" i="2"/>
  <c r="G27" i="2"/>
  <c r="F27" i="2"/>
  <c r="C27" i="2"/>
  <c r="E26" i="2"/>
  <c r="D26" i="2"/>
  <c r="E25" i="2"/>
  <c r="D25" i="2"/>
  <c r="D24" i="2"/>
  <c r="E24" i="2" s="1"/>
  <c r="D23" i="2"/>
  <c r="E23" i="2" s="1"/>
  <c r="E22" i="2"/>
  <c r="D22" i="2"/>
  <c r="E21" i="2"/>
  <c r="D21" i="2"/>
  <c r="D20" i="2"/>
  <c r="E20" i="2" s="1"/>
  <c r="D19" i="2"/>
  <c r="E19" i="2" s="1"/>
  <c r="E18" i="2"/>
  <c r="D18" i="2"/>
  <c r="E17" i="2"/>
  <c r="D17" i="2"/>
  <c r="J15" i="2"/>
  <c r="I15" i="2"/>
  <c r="F15" i="2"/>
  <c r="J14" i="2"/>
  <c r="I14" i="2"/>
  <c r="H14" i="2"/>
  <c r="H15" i="2" s="1"/>
  <c r="G14" i="2"/>
  <c r="G15" i="2" s="1"/>
  <c r="F14" i="2"/>
  <c r="C14" i="2"/>
  <c r="C15" i="2" s="1"/>
  <c r="J13" i="2"/>
  <c r="I13" i="2"/>
  <c r="H13" i="2"/>
  <c r="G13" i="2"/>
  <c r="F13" i="2"/>
  <c r="C13" i="2"/>
  <c r="D12" i="2"/>
  <c r="E12" i="2" s="1"/>
  <c r="E11" i="2"/>
  <c r="D11" i="2"/>
  <c r="E10" i="2"/>
  <c r="D10" i="2"/>
  <c r="D9" i="2"/>
  <c r="E9" i="2" s="1"/>
  <c r="D8" i="2"/>
  <c r="E8" i="2" s="1"/>
  <c r="E7" i="2"/>
  <c r="D7" i="2"/>
  <c r="E6" i="2"/>
  <c r="D6" i="2"/>
  <c r="D5" i="2"/>
  <c r="E5" i="2" s="1"/>
  <c r="D4" i="2"/>
  <c r="E4" i="2" s="1"/>
  <c r="E3" i="2"/>
  <c r="D3" i="2"/>
  <c r="K30" i="1" l="1"/>
  <c r="J30" i="1"/>
  <c r="I30" i="1"/>
  <c r="H30" i="1"/>
  <c r="G30" i="1"/>
  <c r="C30" i="1"/>
  <c r="I29" i="1"/>
  <c r="H29" i="1"/>
  <c r="K28" i="1"/>
  <c r="K29" i="1" s="1"/>
  <c r="J28" i="1"/>
  <c r="J29" i="1" s="1"/>
  <c r="I28" i="1"/>
  <c r="H28" i="1"/>
  <c r="G28" i="1"/>
  <c r="G29" i="1" s="1"/>
  <c r="C28" i="1"/>
  <c r="C29" i="1" s="1"/>
  <c r="K27" i="1"/>
  <c r="J27" i="1"/>
  <c r="I27" i="1"/>
  <c r="H27" i="1"/>
  <c r="G27" i="1"/>
  <c r="C27" i="1"/>
  <c r="E26" i="1"/>
  <c r="F26" i="1" s="1"/>
  <c r="D26" i="1"/>
  <c r="D25" i="1"/>
  <c r="E25" i="1" s="1"/>
  <c r="F25" i="1" s="1"/>
  <c r="D24" i="1"/>
  <c r="E24" i="1" s="1"/>
  <c r="F24" i="1" s="1"/>
  <c r="D23" i="1"/>
  <c r="E23" i="1" s="1"/>
  <c r="F23" i="1" s="1"/>
  <c r="E22" i="1"/>
  <c r="F22" i="1" s="1"/>
  <c r="D22" i="1"/>
  <c r="D21" i="1"/>
  <c r="E21" i="1" s="1"/>
  <c r="F21" i="1" s="1"/>
  <c r="D20" i="1"/>
  <c r="E20" i="1" s="1"/>
  <c r="F20" i="1" s="1"/>
  <c r="D19" i="1"/>
  <c r="E19" i="1" s="1"/>
  <c r="F19" i="1" s="1"/>
  <c r="E18" i="1"/>
  <c r="F18" i="1" s="1"/>
  <c r="D18" i="1"/>
  <c r="D17" i="1"/>
  <c r="E17" i="1" s="1"/>
  <c r="F17" i="1" s="1"/>
  <c r="I15" i="1"/>
  <c r="H15" i="1"/>
  <c r="K14" i="1"/>
  <c r="K15" i="1" s="1"/>
  <c r="J14" i="1"/>
  <c r="J15" i="1" s="1"/>
  <c r="I14" i="1"/>
  <c r="H14" i="1"/>
  <c r="G14" i="1"/>
  <c r="G15" i="1" s="1"/>
  <c r="C14" i="1"/>
  <c r="C15" i="1" s="1"/>
  <c r="K13" i="1"/>
  <c r="J13" i="1"/>
  <c r="I13" i="1"/>
  <c r="H13" i="1"/>
  <c r="G13" i="1"/>
  <c r="C13" i="1"/>
  <c r="E12" i="1"/>
  <c r="F12" i="1" s="1"/>
  <c r="D12" i="1"/>
  <c r="D11" i="1"/>
  <c r="E11" i="1" s="1"/>
  <c r="F11" i="1" s="1"/>
  <c r="D10" i="1"/>
  <c r="E10" i="1" s="1"/>
  <c r="F10" i="1" s="1"/>
  <c r="D9" i="1"/>
  <c r="E9" i="1" s="1"/>
  <c r="F9" i="1" s="1"/>
  <c r="E8" i="1"/>
  <c r="F8" i="1" s="1"/>
  <c r="D8" i="1"/>
  <c r="D7" i="1"/>
  <c r="E7" i="1" s="1"/>
  <c r="F7" i="1" s="1"/>
  <c r="D6" i="1"/>
  <c r="E6" i="1" s="1"/>
  <c r="F6" i="1" s="1"/>
  <c r="D5" i="1"/>
  <c r="E5" i="1" s="1"/>
  <c r="F5" i="1" s="1"/>
  <c r="E4" i="1"/>
  <c r="F4" i="1" s="1"/>
  <c r="D4" i="1"/>
  <c r="D3" i="1"/>
  <c r="E3" i="1" s="1"/>
  <c r="F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F2260994-07AF-42C6-B1F3-00C11E717FB2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D6379071-5AB7-4AF2-AB8C-E86EDF7195B9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2A4CEAD4-3B9F-46E5-966F-31B30671627E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7C4F50E8-C0E3-4F23-A2AC-51C5D521EC5A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D8B5FDD2-042C-41FA-9E47-2F5F84544F33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DB48A036-3C2B-4725-A901-85279E194EED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D1CD09FE-00DB-41EE-B2FC-E7C05376203B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98E5B765-B171-483A-B9F9-D595CA828F80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31B178B0-5867-4C89-963D-2CCE290B80FE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738D102D-82B3-43B3-91E5-BE0757A26B97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masterit</author>
  </authors>
  <commentList>
    <comment ref="E2" authorId="0" shapeId="0" xr:uid="{1EAD3519-2562-48BF-B5E5-5DCED9E913B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4" authorId="0" shapeId="0" xr:uid="{55D8AD9E-E93B-41AD-9BC3-0C88CD1E8FE7}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HCP, V_2.02_05/06_HCP (May 23 2006/14.05.27)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<sst xmlns="http://schemas.openxmlformats.org/spreadsheetml/2006/main" count="503" uniqueCount="148">
  <si>
    <t>Mouse #</t>
  </si>
  <si>
    <t>Genotype</t>
  </si>
  <si>
    <t>Weight (gm)</t>
  </si>
  <si>
    <t>Glucose(mg)</t>
  </si>
  <si>
    <t>Glucose (µl)</t>
  </si>
  <si>
    <t>Diluted</t>
  </si>
  <si>
    <t>Flox</t>
  </si>
  <si>
    <t>D1D2 flox</t>
  </si>
  <si>
    <t>AD1D2 KO</t>
  </si>
  <si>
    <t>Avg</t>
  </si>
  <si>
    <t>Stdev</t>
  </si>
  <si>
    <t>SEM</t>
  </si>
  <si>
    <t>KO</t>
  </si>
  <si>
    <t>t test</t>
  </si>
  <si>
    <t>Glucose tolerance test</t>
  </si>
  <si>
    <t>Insulin (ul)</t>
  </si>
  <si>
    <t>Insulin tolerance test</t>
  </si>
  <si>
    <t>Application: Tecan i-control</t>
  </si>
  <si>
    <t>Tecan i-control , 1.12.4.0</t>
  </si>
  <si>
    <t>Device: infinite 200</t>
  </si>
  <si>
    <t>Serial number: 812001435</t>
  </si>
  <si>
    <t>Serial number of connected stacker:</t>
  </si>
  <si>
    <t>Firmware: V_2.11_04/08_InfiniTe (Apr  4 2008/14.37.11)</t>
  </si>
  <si>
    <t>MAI, V_2.11_04/08_InfiniTe (Apr  4 2008/14.37.11)</t>
  </si>
  <si>
    <t>Date:</t>
  </si>
  <si>
    <t>Time:</t>
  </si>
  <si>
    <t>3:59:21 PM</t>
  </si>
  <si>
    <t>Leptin (pg/ml)</t>
  </si>
  <si>
    <t>System</t>
  </si>
  <si>
    <t>HSPH-F7QMJB2</t>
  </si>
  <si>
    <t>User</t>
  </si>
  <si>
    <t>HSPH-F7QMJB2\FareseWalther</t>
  </si>
  <si>
    <t>Plate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</si>
  <si>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</si>
  <si>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</si>
  <si>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</si>
  <si>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</si>
  <si>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</si>
  <si>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</si>
  <si>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</si>
  <si>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ADGAT DKO</t>
  </si>
  <si>
    <t>Number of Flashes</t>
  </si>
  <si>
    <t>Plasma leptin (n=8)</t>
  </si>
  <si>
    <t>(pg/ml)</t>
  </si>
  <si>
    <t>x2</t>
  </si>
  <si>
    <t>(ng/ml)</t>
  </si>
  <si>
    <t>ob/ob</t>
  </si>
  <si>
    <t>Settle Time</t>
  </si>
  <si>
    <t>ms</t>
  </si>
  <si>
    <t>D1D2 flox 1</t>
  </si>
  <si>
    <t>Part of Plate</t>
  </si>
  <si>
    <t>A1-H6</t>
  </si>
  <si>
    <t>D1D2 flox 2</t>
  </si>
  <si>
    <t>Start Time:</t>
  </si>
  <si>
    <t>12/8/2021 3:59:21 PM</t>
  </si>
  <si>
    <t>D1D2 flox 3</t>
  </si>
  <si>
    <t>D1D2 flox 4</t>
  </si>
  <si>
    <t>Temperature: 26.8 °C</t>
  </si>
  <si>
    <t>D1D2 flox 6</t>
  </si>
  <si>
    <t>&lt;&gt;</t>
  </si>
  <si>
    <t>D1D2 flox 7</t>
  </si>
  <si>
    <t>A</t>
  </si>
  <si>
    <t>ADGAT DKO 1</t>
  </si>
  <si>
    <t>B</t>
  </si>
  <si>
    <t>ADGAT DKO 3</t>
  </si>
  <si>
    <t>C</t>
  </si>
  <si>
    <t>ADGAT DKO 4</t>
  </si>
  <si>
    <t>D</t>
  </si>
  <si>
    <t>ADGAT DKO 5</t>
  </si>
  <si>
    <t>E</t>
  </si>
  <si>
    <t>ADGAT DKO 6</t>
  </si>
  <si>
    <t>F</t>
  </si>
  <si>
    <t>ADGAT DKO 8</t>
  </si>
  <si>
    <t>G</t>
  </si>
  <si>
    <t>Ob/Ob_ 1</t>
  </si>
  <si>
    <t>H</t>
  </si>
  <si>
    <t>Ob/Ob_ 2</t>
  </si>
  <si>
    <t>Ob/Ob_ 3</t>
  </si>
  <si>
    <t>Ob/Ob_ 4</t>
  </si>
  <si>
    <t>Ob/Ob_ 5</t>
  </si>
  <si>
    <t>End Time:</t>
  </si>
  <si>
    <t>12/8/2021 4:00:03 PM</t>
  </si>
  <si>
    <t>FA (m mol/l)</t>
  </si>
  <si>
    <t>1:25:02 PM</t>
  </si>
  <si>
    <t>Nunclon 96 Flat Bottom Transparent Polystyrol  [NUN96ft.pdfx]</t>
  </si>
  <si>
    <t>D1D2 Flox</t>
  </si>
  <si>
    <t>Plasma FA (m mol/l)</t>
  </si>
  <si>
    <t>Mouse #1</t>
  </si>
  <si>
    <t>Mouse #2</t>
  </si>
  <si>
    <t>Mouse #3</t>
  </si>
  <si>
    <t>Mouse #4</t>
  </si>
  <si>
    <t>Mouse #5</t>
  </si>
  <si>
    <t>Mouse #6</t>
  </si>
  <si>
    <t>6/9/2018 1:25:02 PM</t>
  </si>
  <si>
    <t>Temperature: 26.3 °C</t>
  </si>
  <si>
    <t>6/9/2018 1:25:44 PM</t>
  </si>
  <si>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Triolein</t>
    </r>
  </si>
  <si>
    <t>11:30:23 AM</t>
  </si>
  <si>
    <t>µg/µl Triolein</t>
  </si>
  <si>
    <t>Plasma TG (mg/dl)</t>
  </si>
  <si>
    <t>6/9/2018 11:30:23 AM</t>
  </si>
  <si>
    <t>TG (mg/ml)</t>
  </si>
  <si>
    <t>TG (mg/dl)</t>
  </si>
  <si>
    <t>Temperature: 21.5 °C</t>
  </si>
  <si>
    <t>A-DGAT DKO</t>
  </si>
  <si>
    <t>6/9/2018 11:31:05 AM</t>
  </si>
  <si>
    <t>Insulin (ng/ml)</t>
  </si>
  <si>
    <t>2:27:28 PM</t>
  </si>
  <si>
    <t>Plasma Insulin (ng/ml)</t>
  </si>
  <si>
    <t>6/10/2018 2:27:28 PM</t>
  </si>
  <si>
    <t>Temperature: 24.8 °C</t>
  </si>
  <si>
    <t>Control Insulin</t>
  </si>
  <si>
    <t>6/10/2018 2:28:10 PM</t>
  </si>
  <si>
    <t>4:22:15 PM</t>
  </si>
  <si>
    <t>TG in micrograms</t>
  </si>
  <si>
    <t xml:space="preserve">µg TG/mg proein </t>
  </si>
  <si>
    <t>Sk.muscle</t>
  </si>
  <si>
    <t>µg/µl TG</t>
  </si>
  <si>
    <t xml:space="preserve">µg TG in 200 µl Triton </t>
  </si>
  <si>
    <t>µg TG in 1 ml Chloroform</t>
  </si>
  <si>
    <t>Total proein (mg)</t>
  </si>
  <si>
    <t>t -test</t>
  </si>
  <si>
    <t>A1-H5</t>
  </si>
  <si>
    <t>2/3/2021 4:22:15 PM</t>
  </si>
  <si>
    <t>Temperature: 23.1 °C</t>
  </si>
  <si>
    <t>2/3/2021 4:22:51 PM</t>
  </si>
  <si>
    <t>DOB</t>
  </si>
  <si>
    <t>Average</t>
  </si>
  <si>
    <t>Blood glucose (mg/dl)</t>
  </si>
  <si>
    <t>T Test</t>
  </si>
  <si>
    <t>5:47:53 PM</t>
  </si>
  <si>
    <t>Licer</t>
  </si>
  <si>
    <t>Avg</t>
    <phoneticPr fontId="0" type="noConversion"/>
  </si>
  <si>
    <t>Chow</t>
  </si>
  <si>
    <t>2/14/2019 5:47:53 PM</t>
  </si>
  <si>
    <t>Temperature: 28.1 °C</t>
  </si>
  <si>
    <t>chow</t>
  </si>
  <si>
    <t>200 ul triton</t>
  </si>
  <si>
    <t>HFD</t>
  </si>
  <si>
    <t>600 ul triton</t>
  </si>
  <si>
    <t>blank</t>
  </si>
  <si>
    <t>2/14/2019 5:48:29 PM</t>
  </si>
  <si>
    <t>Plasma leptin levels</t>
  </si>
  <si>
    <t>Plasma non esterified free fatty acids (NEFA)</t>
  </si>
  <si>
    <t>Plasma triglycerides</t>
  </si>
  <si>
    <t>Plasma Insulin</t>
  </si>
  <si>
    <t>Liver triglycerides</t>
  </si>
  <si>
    <t>Sk. Muscle triglycerides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</si>
</sst>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 tint="0.249977111117893"/>
      <name val="Arial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C6E0B4"/>
        <bgColor rgb="FFC6E0B4"/>
      </patternFill>
    </fill>
    <fill>
      <patternFill patternType="solid">
        <fgColor rgb="FFFCE4D6"/>
        <bgColor rgb="FFFCE4D6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1" fontId="2" fillId="3" borderId="5" xfId="0" applyNumberFormat="1" applyFont="1" applyFill="1" applyBorder="1" applyAlignment="1">
      <alignment horizontal="left"/>
    </xf>
    <xf numFmtId="0" fontId="2" fillId="4" borderId="6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" fontId="5" fillId="3" borderId="5" xfId="0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6" borderId="3" xfId="0" applyFill="1" applyBorder="1" applyAlignment="1">
      <alignment horizontal="center"/>
    </xf>
    <xf numFmtId="1" fontId="0" fillId="6" borderId="3" xfId="0" applyNumberForma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6" fillId="0" borderId="0" xfId="0" applyFont="1" applyFill="1"/>
    <xf numFmtId="0" fontId="2" fillId="8" borderId="3" xfId="0" applyFont="1" applyFill="1" applyBorder="1" applyAlignment="1">
      <alignment wrapText="1"/>
    </xf>
    <xf numFmtId="0" fontId="2" fillId="8" borderId="3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wrapText="1"/>
    </xf>
    <xf numFmtId="0" fontId="2" fillId="10" borderId="3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9" borderId="3" xfId="0" applyFont="1" applyFill="1" applyBorder="1" applyAlignment="1">
      <alignment horizontal="center" wrapText="1"/>
    </xf>
    <xf numFmtId="1" fontId="4" fillId="9" borderId="3" xfId="0" applyNumberFormat="1" applyFont="1" applyFill="1" applyBorder="1" applyAlignment="1">
      <alignment horizontal="center" wrapText="1"/>
    </xf>
    <xf numFmtId="0" fontId="4" fillId="10" borderId="3" xfId="0" applyFont="1" applyFill="1" applyBorder="1" applyAlignment="1">
      <alignment horizontal="center" wrapText="1"/>
    </xf>
    <xf numFmtId="0" fontId="6" fillId="0" borderId="0" xfId="0" applyFont="1"/>
    <xf numFmtId="0" fontId="4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164" fontId="9" fillId="0" borderId="3" xfId="0" applyNumberFormat="1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0" fillId="0" borderId="3" xfId="0" applyBorder="1"/>
    <xf numFmtId="165" fontId="1" fillId="0" borderId="3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 wrapText="1"/>
    </xf>
    <xf numFmtId="0" fontId="8" fillId="0" borderId="2" xfId="0" applyFont="1" applyFill="1" applyBorder="1" applyAlignment="1"/>
    <xf numFmtId="14" fontId="0" fillId="0" borderId="0" xfId="0" applyNumberFormat="1"/>
    <xf numFmtId="0" fontId="0" fillId="0" borderId="0" xfId="0" quotePrefix="1"/>
    <xf numFmtId="0" fontId="1" fillId="11" borderId="0" xfId="0" applyFont="1" applyFill="1"/>
    <xf numFmtId="0" fontId="0" fillId="11" borderId="0" xfId="0" applyFill="1"/>
    <xf numFmtId="0" fontId="0" fillId="0" borderId="0" xfId="0" applyAlignment="1">
      <alignment horizontal="left"/>
    </xf>
    <xf numFmtId="0" fontId="10" fillId="0" borderId="0" xfId="0" applyFont="1"/>
    <xf numFmtId="165" fontId="1" fillId="11" borderId="0" xfId="0" applyNumberFormat="1" applyFont="1" applyFill="1" applyAlignment="1">
      <alignment horizontal="left"/>
    </xf>
    <xf numFmtId="165" fontId="1" fillId="11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1" fillId="12" borderId="0" xfId="0" applyFont="1" applyFill="1"/>
    <xf numFmtId="1" fontId="0" fillId="11" borderId="0" xfId="0" applyNumberForma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6" borderId="0" xfId="0" applyFont="1" applyFill="1"/>
    <xf numFmtId="0" fontId="0" fillId="6" borderId="0" xfId="0" applyFill="1"/>
    <xf numFmtId="0" fontId="1" fillId="6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165" fontId="1" fillId="6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left"/>
    </xf>
    <xf numFmtId="0" fontId="13" fillId="0" borderId="0" xfId="0" applyFont="1"/>
    <xf numFmtId="2" fontId="0" fillId="0" borderId="0" xfId="0" applyNumberFormat="1" applyAlignment="1">
      <alignment horizontal="center"/>
    </xf>
    <xf numFmtId="165" fontId="0" fillId="6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11" fillId="12" borderId="15" xfId="0" applyFont="1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6" borderId="0" xfId="0" applyFont="1" applyFill="1" applyAlignment="1">
      <alignment horizontal="left"/>
    </xf>
    <xf numFmtId="165" fontId="0" fillId="11" borderId="0" xfId="0" applyNumberFormat="1" applyFill="1" applyAlignment="1">
      <alignment horizontal="center"/>
    </xf>
    <xf numFmtId="2" fontId="0" fillId="11" borderId="0" xfId="0" applyNumberFormat="1" applyFill="1" applyAlignment="1">
      <alignment horizontal="center"/>
    </xf>
    <xf numFmtId="0" fontId="1" fillId="11" borderId="0" xfId="0" applyFont="1" applyFill="1" applyAlignment="1">
      <alignment horizontal="center"/>
    </xf>
    <xf numFmtId="165" fontId="0" fillId="0" borderId="0" xfId="0" applyNumberFormat="1"/>
    <xf numFmtId="165" fontId="1" fillId="11" borderId="0" xfId="0" applyNumberFormat="1" applyFont="1" applyFill="1"/>
    <xf numFmtId="0" fontId="15" fillId="6" borderId="0" xfId="0" applyFont="1" applyFill="1"/>
    <xf numFmtId="0" fontId="15" fillId="6" borderId="20" xfId="0" applyFont="1" applyFill="1" applyBorder="1"/>
    <xf numFmtId="0" fontId="1" fillId="6" borderId="21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11" borderId="0" xfId="0" applyFont="1" applyFill="1" applyAlignment="1">
      <alignment horizontal="left"/>
    </xf>
    <xf numFmtId="2" fontId="0" fillId="0" borderId="0" xfId="0" applyNumberFormat="1"/>
    <xf numFmtId="0" fontId="0" fillId="0" borderId="23" xfId="0" applyBorder="1"/>
    <xf numFmtId="0" fontId="0" fillId="0" borderId="24" xfId="0" applyBorder="1"/>
    <xf numFmtId="0" fontId="2" fillId="2" borderId="7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1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17" fillId="11" borderId="0" xfId="0" applyFont="1" applyFill="1" applyAlignment="1">
      <alignment horizontal="center"/>
    </xf>
    <xf numFmtId="0" fontId="18" fillId="11" borderId="0" xfId="0" applyFont="1" applyFill="1" applyAlignment="1">
      <alignment horizontal="center"/>
    </xf>
    <xf numFmtId="0" fontId="8" fillId="11" borderId="27" xfId="0" applyFont="1" applyFill="1" applyBorder="1" applyAlignment="1">
      <alignment horizontal="center"/>
    </xf>
    <xf numFmtId="0" fontId="8" fillId="11" borderId="23" xfId="0" applyFont="1" applyFill="1" applyBorder="1" applyAlignment="1">
      <alignment horizontal="center"/>
    </xf>
    <xf numFmtId="0" fontId="8" fillId="11" borderId="10" xfId="0" applyFont="1" applyFill="1" applyBorder="1" applyAlignment="1">
      <alignment horizontal="center"/>
    </xf>
    <xf numFmtId="0" fontId="8" fillId="11" borderId="11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/>
    </xf>
    <xf numFmtId="0" fontId="8" fillId="11" borderId="2" xfId="0" applyFont="1" applyFill="1" applyBorder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AB7-4959-A860-392BBA41B29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AB7-4959-A860-392BBA41B29B}"/>
              </c:ext>
            </c:extLst>
          </c:dPt>
          <c:errBars>
            <c:errBarType val="plus"/>
            <c:errValType val="cust"/>
            <c:noEndCap val="0"/>
            <c:plus>
              <c:numRef>
                <c:f>('[11]Blood glucose'!$G$13,'[11]Blood glucose'!$G$27)</c:f>
                <c:numCache>
                  <c:formatCode>General</c:formatCode>
                  <c:ptCount val="2"/>
                  <c:pt idx="0">
                    <c:v>5.3552377564933034</c:v>
                  </c:pt>
                  <c:pt idx="1">
                    <c:v>4.5158978435448835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([10]DEXA!$C$8,[10]DEXA!$C$13)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('[11]Blood glucose'!$G$11,'[11]Blood glucose'!$G$25)</c:f>
              <c:numCache>
                <c:formatCode>General</c:formatCode>
                <c:ptCount val="2"/>
                <c:pt idx="0">
                  <c:v>171.5</c:v>
                </c:pt>
                <c:pt idx="1">
                  <c:v>144.9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B7-4959-A860-392BBA41B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337773403324582"/>
                  <c:y val="-2.931321084864393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[4]obob!$J$7:$J$13</c:f>
              <c:numCache>
                <c:formatCode>General</c:formatCode>
                <c:ptCount val="7"/>
                <c:pt idx="0">
                  <c:v>1600</c:v>
                </c:pt>
                <c:pt idx="1">
                  <c:v>800</c:v>
                </c:pt>
                <c:pt idx="2">
                  <c:v>200</c:v>
                </c:pt>
                <c:pt idx="3">
                  <c:v>100</c:v>
                </c:pt>
                <c:pt idx="4">
                  <c:v>50</c:v>
                </c:pt>
                <c:pt idx="5">
                  <c:v>25</c:v>
                </c:pt>
                <c:pt idx="6">
                  <c:v>0</c:v>
                </c:pt>
              </c:numCache>
            </c:numRef>
          </c:xVal>
          <c:yVal>
            <c:numRef>
              <c:f>[4]obob!$K$7:$K$13</c:f>
              <c:numCache>
                <c:formatCode>General</c:formatCode>
                <c:ptCount val="7"/>
                <c:pt idx="0">
                  <c:v>0.59179997444152832</c:v>
                </c:pt>
                <c:pt idx="1">
                  <c:v>0.39730000495910645</c:v>
                </c:pt>
                <c:pt idx="2">
                  <c:v>0.24259999394416809</c:v>
                </c:pt>
                <c:pt idx="3">
                  <c:v>0.19650000333786011</c:v>
                </c:pt>
                <c:pt idx="4">
                  <c:v>0.15459999442100525</c:v>
                </c:pt>
                <c:pt idx="5">
                  <c:v>0.13439999520778656</c:v>
                </c:pt>
                <c:pt idx="6">
                  <c:v>0.11739999800920486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4-4814-9C99-234E0F5C4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28992"/>
        <c:axId val="263120432"/>
      </c:scatterChart>
      <c:valAx>
        <c:axId val="14542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120432"/>
        <c:crosses val="autoZero"/>
        <c:crossBetween val="midCat"/>
      </c:valAx>
      <c:valAx>
        <c:axId val="26312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2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501-4D34-A1AF-B484EF7C20B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501-4D34-A1AF-B484EF7C20BC}"/>
              </c:ext>
            </c:extLst>
          </c:dPt>
          <c:errBars>
            <c:errBarType val="plus"/>
            <c:errValType val="cust"/>
            <c:noEndCap val="0"/>
            <c:plus>
              <c:numRef>
                <c:f>([4]obob!$Q$20,[4]obob!$Q$26,[4]obob!$Q$32)</c:f>
                <c:numCache>
                  <c:formatCode>General</c:formatCode>
                  <c:ptCount val="3"/>
                  <c:pt idx="0">
                    <c:v>1.2871083368675444</c:v>
                  </c:pt>
                  <c:pt idx="1">
                    <c:v>0.48919735412806253</c:v>
                  </c:pt>
                  <c:pt idx="2">
                    <c:v>5.823055482260224E-2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[4]obob!$Z$17:$Z$19</c:f>
              <c:strCache>
                <c:ptCount val="3"/>
                <c:pt idx="0">
                  <c:v>D1D2 flox</c:v>
                </c:pt>
                <c:pt idx="1">
                  <c:v>ADGAT DKO</c:v>
                </c:pt>
                <c:pt idx="2">
                  <c:v>ob/ob</c:v>
                </c:pt>
              </c:strCache>
            </c:strRef>
          </c:cat>
          <c:val>
            <c:numRef>
              <c:f>([4]obob!$P$20,[4]obob!$P$26,[4]obob!$P$32)</c:f>
              <c:numCache>
                <c:formatCode>General</c:formatCode>
                <c:ptCount val="3"/>
                <c:pt idx="0">
                  <c:v>3.1026666723357312</c:v>
                </c:pt>
                <c:pt idx="1">
                  <c:v>1.6972221496370103</c:v>
                </c:pt>
                <c:pt idx="2">
                  <c:v>0.34026667435963953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01-4D34-A1AF-B484EF7C2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4520096"/>
        <c:axId val="370134688"/>
      </c:barChart>
      <c:catAx>
        <c:axId val="1445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134688"/>
        <c:crosses val="autoZero"/>
        <c:auto val="1"/>
        <c:lblAlgn val="ctr"/>
        <c:lblOffset val="0"/>
        <c:noMultiLvlLbl val="0"/>
      </c:catAx>
      <c:valAx>
        <c:axId val="370134688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45200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448509438503593"/>
          <c:y val="0.21021788013441625"/>
          <c:w val="0.34206695778748181"/>
          <c:h val="0.248453197724577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'[1]2nd time'!$G$15:$K$15</c:f>
                <c:numCache>
                  <c:formatCode>General</c:formatCode>
                  <c:ptCount val="5"/>
                  <c:pt idx="0">
                    <c:v>6.1778277376077328</c:v>
                  </c:pt>
                  <c:pt idx="1">
                    <c:v>17.60432396379429</c:v>
                  </c:pt>
                  <c:pt idx="2">
                    <c:v>17.296884754840175</c:v>
                  </c:pt>
                  <c:pt idx="3">
                    <c:v>12.072190264313184</c:v>
                  </c:pt>
                  <c:pt idx="4">
                    <c:v>5.3008385080936788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numRef>
              <c:f>'[1]1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'[1]2nd time'!$G$13:$K$13</c:f>
              <c:numCache>
                <c:formatCode>General</c:formatCode>
                <c:ptCount val="5"/>
                <c:pt idx="0">
                  <c:v>150.9</c:v>
                </c:pt>
                <c:pt idx="1">
                  <c:v>298.3</c:v>
                </c:pt>
                <c:pt idx="2">
                  <c:v>258.60000000000002</c:v>
                </c:pt>
                <c:pt idx="3">
                  <c:v>189.4</c:v>
                </c:pt>
                <c:pt idx="4">
                  <c:v>146.9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6B-4F71-83C1-F63EF7F23DE0}"/>
            </c:ext>
          </c:extLst>
        </c:ser>
        <c:ser>
          <c:idx val="1"/>
          <c:order val="1"/>
          <c:tx>
            <c:v>ADGAT DKO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'[1]2nd time'!$G$29:$K$29</c:f>
                <c:numCache>
                  <c:formatCode>General</c:formatCode>
                  <c:ptCount val="5"/>
                  <c:pt idx="0">
                    <c:v>3.1979159880563883</c:v>
                  </c:pt>
                  <c:pt idx="1">
                    <c:v>18.517889248567773</c:v>
                  </c:pt>
                  <c:pt idx="2">
                    <c:v>13.315863555257012</c:v>
                  </c:pt>
                  <c:pt idx="3">
                    <c:v>6.4961527075646863</c:v>
                  </c:pt>
                  <c:pt idx="4">
                    <c:v>5.7930993431840889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'[1]1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'[1]2nd time'!$G$27:$K$27</c:f>
              <c:numCache>
                <c:formatCode>General</c:formatCode>
                <c:ptCount val="5"/>
                <c:pt idx="0">
                  <c:v>137.6</c:v>
                </c:pt>
                <c:pt idx="1">
                  <c:v>289.3</c:v>
                </c:pt>
                <c:pt idx="2">
                  <c:v>236.3</c:v>
                </c:pt>
                <c:pt idx="3">
                  <c:v>189</c:v>
                </c:pt>
                <c:pt idx="4">
                  <c:v>152.6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6B-4F71-83C1-F63EF7F23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2460951231441314"/>
          <c:y val="0.56306509040130426"/>
          <c:w val="0.25200171888796491"/>
          <c:h val="0.14705941701576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'[1]2nd time'!$G$14:$K$14</c:f>
                <c:numCache>
                  <c:formatCode>General</c:formatCode>
                  <c:ptCount val="5"/>
                  <c:pt idx="0">
                    <c:v>19.536006643005496</c:v>
                  </c:pt>
                  <c:pt idx="1">
                    <c:v>55.669760393073538</c:v>
                  </c:pt>
                  <c:pt idx="2">
                    <c:v>54.697552250738099</c:v>
                  </c:pt>
                  <c:pt idx="3">
                    <c:v>38.175617582139786</c:v>
                  </c:pt>
                  <c:pt idx="4">
                    <c:v>16.762723194304922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numRef>
              <c:f>'[1]1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'[1]2nd time'!$G$13:$K$13</c:f>
              <c:numCache>
                <c:formatCode>General</c:formatCode>
                <c:ptCount val="5"/>
                <c:pt idx="0">
                  <c:v>150.9</c:v>
                </c:pt>
                <c:pt idx="1">
                  <c:v>298.3</c:v>
                </c:pt>
                <c:pt idx="2">
                  <c:v>258.60000000000002</c:v>
                </c:pt>
                <c:pt idx="3">
                  <c:v>189.4</c:v>
                </c:pt>
                <c:pt idx="4">
                  <c:v>146.9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7B-4E48-824D-274E8E7256C0}"/>
            </c:ext>
          </c:extLst>
        </c:ser>
        <c:ser>
          <c:idx val="1"/>
          <c:order val="1"/>
          <c:tx>
            <c:v>ADGAT DKO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'[1]2nd time'!$G$28:$K$28</c:f>
                <c:numCache>
                  <c:formatCode>General</c:formatCode>
                  <c:ptCount val="5"/>
                  <c:pt idx="0">
                    <c:v>10.112698288126007</c:v>
                  </c:pt>
                  <c:pt idx="1">
                    <c:v>58.55870748421809</c:v>
                  </c:pt>
                  <c:pt idx="2">
                    <c:v>42.108457846639546</c:v>
                  </c:pt>
                  <c:pt idx="3">
                    <c:v>20.542638584174139</c:v>
                  </c:pt>
                  <c:pt idx="4">
                    <c:v>18.319388636087158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'[1]1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'[1]2nd time'!$G$27:$K$27</c:f>
              <c:numCache>
                <c:formatCode>General</c:formatCode>
                <c:ptCount val="5"/>
                <c:pt idx="0">
                  <c:v>137.6</c:v>
                </c:pt>
                <c:pt idx="1">
                  <c:v>289.3</c:v>
                </c:pt>
                <c:pt idx="2">
                  <c:v>236.3</c:v>
                </c:pt>
                <c:pt idx="3">
                  <c:v>189</c:v>
                </c:pt>
                <c:pt idx="4">
                  <c:v>152.6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7B-4E48-824D-274E8E725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2460951231441314"/>
          <c:y val="0.56306509040130426"/>
          <c:w val="0.25200171888796491"/>
          <c:h val="0.14705941701576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[3]Sheet1!$F$15:$J$15</c:f>
                <c:numCache>
                  <c:formatCode>General</c:formatCode>
                  <c:ptCount val="5"/>
                  <c:pt idx="0">
                    <c:v>4.2662760237836359</c:v>
                  </c:pt>
                  <c:pt idx="1">
                    <c:v>5.7331879826536758</c:v>
                  </c:pt>
                  <c:pt idx="2">
                    <c:v>7.4431176263713574</c:v>
                  </c:pt>
                  <c:pt idx="3">
                    <c:v>4.5505101754795421</c:v>
                  </c:pt>
                  <c:pt idx="4">
                    <c:v>4.46554268018697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numRef>
              <c:f>'[2]1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[3]Sheet1!$F$13:$J$13</c:f>
              <c:numCache>
                <c:formatCode>General</c:formatCode>
                <c:ptCount val="5"/>
                <c:pt idx="0">
                  <c:v>148.69999999999999</c:v>
                </c:pt>
                <c:pt idx="1">
                  <c:v>115.22222222222223</c:v>
                </c:pt>
                <c:pt idx="2">
                  <c:v>77.5</c:v>
                </c:pt>
                <c:pt idx="3">
                  <c:v>71.25</c:v>
                </c:pt>
                <c:pt idx="4">
                  <c:v>87.375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95-419A-8B50-B285554C2E36}"/>
            </c:ext>
          </c:extLst>
        </c:ser>
        <c:ser>
          <c:idx val="1"/>
          <c:order val="1"/>
          <c:tx>
            <c:v>ADGAT DKO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[3]Sheet1!$F$29:$J$29</c:f>
                <c:numCache>
                  <c:formatCode>General</c:formatCode>
                  <c:ptCount val="5"/>
                  <c:pt idx="0">
                    <c:v>3.3038697848970311</c:v>
                  </c:pt>
                  <c:pt idx="1">
                    <c:v>5.2983225857078793</c:v>
                  </c:pt>
                  <c:pt idx="2">
                    <c:v>2.8394052585395775</c:v>
                  </c:pt>
                  <c:pt idx="3">
                    <c:v>5.5513762057509446</c:v>
                  </c:pt>
                  <c:pt idx="4">
                    <c:v>4.701772715334795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'[2]1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[3]Sheet1!$F$27:$J$27</c:f>
              <c:numCache>
                <c:formatCode>General</c:formatCode>
                <c:ptCount val="5"/>
                <c:pt idx="0">
                  <c:v>136.4</c:v>
                </c:pt>
                <c:pt idx="1">
                  <c:v>105.5</c:v>
                </c:pt>
                <c:pt idx="2">
                  <c:v>73.2</c:v>
                </c:pt>
                <c:pt idx="3">
                  <c:v>74.8</c:v>
                </c:pt>
                <c:pt idx="4">
                  <c:v>88.2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95-419A-8B50-B285554C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2460951231441314"/>
          <c:y val="0.56306509040130426"/>
          <c:w val="0.25200171888796491"/>
          <c:h val="0.14705941701576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ITT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403693579923206"/>
          <c:y val="6.4571467471465194E-2"/>
          <c:w val="0.65045347540297638"/>
          <c:h val="0.73002216221531391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254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[3]Sheet1!$F$14:$J$14</c:f>
                <c:numCache>
                  <c:formatCode>General</c:formatCode>
                  <c:ptCount val="5"/>
                  <c:pt idx="0">
                    <c:v>13.491149362122975</c:v>
                  </c:pt>
                  <c:pt idx="1">
                    <c:v>18.129932279091538</c:v>
                  </c:pt>
                  <c:pt idx="2">
                    <c:v>23.53720459187964</c:v>
                  </c:pt>
                  <c:pt idx="3">
                    <c:v>14.389976670287849</c:v>
                  </c:pt>
                  <c:pt idx="4">
                    <c:v>14.121285858083684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numRef>
              <c:f>'[2]1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[3]Sheet1!$F$13:$J$13</c:f>
              <c:numCache>
                <c:formatCode>General</c:formatCode>
                <c:ptCount val="5"/>
                <c:pt idx="0">
                  <c:v>148.69999999999999</c:v>
                </c:pt>
                <c:pt idx="1">
                  <c:v>115.22222222222223</c:v>
                </c:pt>
                <c:pt idx="2">
                  <c:v>77.5</c:v>
                </c:pt>
                <c:pt idx="3">
                  <c:v>71.25</c:v>
                </c:pt>
                <c:pt idx="4">
                  <c:v>87.375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AA-4E7C-9871-AB9889AF3F34}"/>
            </c:ext>
          </c:extLst>
        </c:ser>
        <c:ser>
          <c:idx val="1"/>
          <c:order val="1"/>
          <c:tx>
            <c:v>ADGAT DKO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[3]Sheet1!$F$28:$J$28</c:f>
                <c:numCache>
                  <c:formatCode>General</c:formatCode>
                  <c:ptCount val="5"/>
                  <c:pt idx="0">
                    <c:v>10.44775361288519</c:v>
                  </c:pt>
                  <c:pt idx="1">
                    <c:v>16.75476714914959</c:v>
                  </c:pt>
                  <c:pt idx="2">
                    <c:v>8.9789878172443274</c:v>
                  </c:pt>
                  <c:pt idx="3">
                    <c:v>17.554992958636515</c:v>
                  </c:pt>
                  <c:pt idx="4">
                    <c:v>14.868310820892443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'[2]1 st time'!$Y$3:$Y$8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</c:numCache>
            </c:numRef>
          </c:cat>
          <c:val>
            <c:numRef>
              <c:f>[3]Sheet1!$F$27:$J$27</c:f>
              <c:numCache>
                <c:formatCode>General</c:formatCode>
                <c:ptCount val="5"/>
                <c:pt idx="0">
                  <c:v>136.4</c:v>
                </c:pt>
                <c:pt idx="1">
                  <c:v>105.5</c:v>
                </c:pt>
                <c:pt idx="2">
                  <c:v>73.2</c:v>
                </c:pt>
                <c:pt idx="3">
                  <c:v>74.8</c:v>
                </c:pt>
                <c:pt idx="4">
                  <c:v>88.2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AA-4E7C-9871-AB9889AF3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95616"/>
        <c:axId val="1"/>
      </c:lineChart>
      <c:catAx>
        <c:axId val="2177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(minutes)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Glucose (mg/dl)</a:t>
                </a:r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75000"/>
                <a:lumOff val="25000"/>
              </a:schemeClr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7795616"/>
        <c:crosses val="autoZero"/>
        <c:crossBetween val="midCat"/>
        <c:majorUnit val="50"/>
      </c:valAx>
    </c:plotArea>
    <c:legend>
      <c:legendPos val="r"/>
      <c:layout>
        <c:manualLayout>
          <c:xMode val="edge"/>
          <c:yMode val="edge"/>
          <c:x val="0.2460951231441314"/>
          <c:y val="0.56306509040130426"/>
          <c:w val="0.25200171888796491"/>
          <c:h val="0.14705941701576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414614959873533"/>
                  <c:y val="-3.0787401574803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[12]TG!$K$4:$K$11</c:f>
              <c:numCache>
                <c:formatCode>General</c:formatCode>
                <c:ptCount val="8"/>
                <c:pt idx="0">
                  <c:v>2.5</c:v>
                </c:pt>
                <c:pt idx="1">
                  <c:v>1.25</c:v>
                </c:pt>
                <c:pt idx="2">
                  <c:v>0.625</c:v>
                </c:pt>
                <c:pt idx="3">
                  <c:v>0.312</c:v>
                </c:pt>
                <c:pt idx="4">
                  <c:v>0.156</c:v>
                </c:pt>
                <c:pt idx="5">
                  <c:v>7.8100000000000003E-2</c:v>
                </c:pt>
                <c:pt idx="6">
                  <c:v>3.9E-2</c:v>
                </c:pt>
                <c:pt idx="7">
                  <c:v>0</c:v>
                </c:pt>
              </c:numCache>
            </c:numRef>
          </c:xVal>
          <c:yVal>
            <c:numRef>
              <c:f>[12]TG!$L$4:$L$11</c:f>
              <c:numCache>
                <c:formatCode>General</c:formatCode>
                <c:ptCount val="8"/>
                <c:pt idx="0">
                  <c:v>0.95300000905990601</c:v>
                </c:pt>
                <c:pt idx="1">
                  <c:v>0.54519999027252197</c:v>
                </c:pt>
                <c:pt idx="2">
                  <c:v>0.33149999380111694</c:v>
                </c:pt>
                <c:pt idx="3">
                  <c:v>0.2320999950170517</c:v>
                </c:pt>
                <c:pt idx="4">
                  <c:v>0.18340000510215759</c:v>
                </c:pt>
                <c:pt idx="5">
                  <c:v>0.15710000693798065</c:v>
                </c:pt>
                <c:pt idx="6">
                  <c:v>0.14630000293254852</c:v>
                </c:pt>
                <c:pt idx="7">
                  <c:v>0.13590000569820404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3A-4552-B92B-864C9D364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373304"/>
        <c:axId val="483375600"/>
      </c:scatterChart>
      <c:valAx>
        <c:axId val="483373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375600"/>
        <c:crosses val="autoZero"/>
        <c:crossBetween val="midCat"/>
      </c:valAx>
      <c:valAx>
        <c:axId val="4833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37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([12]TG!$T$18,[12]TG!$T$31)</c:f>
                <c:numCache>
                  <c:formatCode>General</c:formatCode>
                  <c:ptCount val="2"/>
                  <c:pt idx="0">
                    <c:v>6.9454799992079046</c:v>
                  </c:pt>
                  <c:pt idx="1">
                    <c:v>81.371941886131893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([12]TG!$K$18,[12]TG!$K$31)</c:f>
              <c:strCache>
                <c:ptCount val="2"/>
                <c:pt idx="0">
                  <c:v>Chow</c:v>
                </c:pt>
                <c:pt idx="1">
                  <c:v>HFD</c:v>
                </c:pt>
              </c:strCache>
            </c:strRef>
          </c:cat>
          <c:val>
            <c:numRef>
              <c:f>([12]TG!$S$18,[12]TG!$S$31)</c:f>
              <c:numCache>
                <c:formatCode>General</c:formatCode>
                <c:ptCount val="2"/>
                <c:pt idx="0">
                  <c:v>29.651494672269781</c:v>
                </c:pt>
                <c:pt idx="1">
                  <c:v>621.93534852137441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4-452B-B2B3-933A016AE874}"/>
            </c:ext>
          </c:extLst>
        </c:ser>
        <c:ser>
          <c:idx val="1"/>
          <c:order val="1"/>
          <c:tx>
            <c:v>AD1D2 KO</c:v>
          </c:tx>
          <c:spPr>
            <a:solidFill>
              <a:schemeClr val="accent4">
                <a:lumMod val="60000"/>
                <a:lumOff val="40000"/>
              </a:schemeClr>
            </a:solidFill>
            <a:ln w="19050"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([12]TG!$T$24,[12]TG!$T$37)</c:f>
                <c:numCache>
                  <c:formatCode>General</c:formatCode>
                  <c:ptCount val="2"/>
                  <c:pt idx="0">
                    <c:v>14.254650555822877</c:v>
                  </c:pt>
                  <c:pt idx="1">
                    <c:v>30.037728152963101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85000"/>
                    <a:lumOff val="15000"/>
                  </a:schemeClr>
                </a:solidFill>
                <a:round/>
              </a:ln>
              <a:effectLst/>
            </c:spPr>
          </c:errBars>
          <c:cat>
            <c:strRef>
              <c:f>([12]TG!$K$18,[12]TG!$K$31)</c:f>
              <c:strCache>
                <c:ptCount val="2"/>
                <c:pt idx="0">
                  <c:v>Chow</c:v>
                </c:pt>
                <c:pt idx="1">
                  <c:v>HFD</c:v>
                </c:pt>
              </c:strCache>
            </c:strRef>
          </c:cat>
          <c:val>
            <c:numRef>
              <c:f>([12]TG!$S$24,[12]TG!$S$37)</c:f>
              <c:numCache>
                <c:formatCode>General</c:formatCode>
                <c:ptCount val="2"/>
                <c:pt idx="0">
                  <c:v>50.693554304016587</c:v>
                </c:pt>
                <c:pt idx="1">
                  <c:v>736.34275870409294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4-452B-B2B3-933A016AE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9727456"/>
        <c:axId val="339726800"/>
      </c:barChart>
      <c:catAx>
        <c:axId val="33972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85000"/>
                <a:lumOff val="1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9726800"/>
        <c:crosses val="autoZero"/>
        <c:auto val="1"/>
        <c:lblAlgn val="ctr"/>
        <c:lblOffset val="100"/>
        <c:noMultiLvlLbl val="0"/>
      </c:catAx>
      <c:valAx>
        <c:axId val="339726800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85000"/>
                <a:lumOff val="1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972745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21115055832128"/>
                  <c:y val="5.737234652897303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[8]Sheet2!$J$4:$J$11</c:f>
              <c:numCache>
                <c:formatCode>General</c:formatCode>
                <c:ptCount val="8"/>
                <c:pt idx="0">
                  <c:v>2.5</c:v>
                </c:pt>
                <c:pt idx="1">
                  <c:v>1.25</c:v>
                </c:pt>
                <c:pt idx="2">
                  <c:v>0.625</c:v>
                </c:pt>
                <c:pt idx="3">
                  <c:v>0.312</c:v>
                </c:pt>
                <c:pt idx="4">
                  <c:v>0.156</c:v>
                </c:pt>
                <c:pt idx="5">
                  <c:v>7.8100000000000003E-2</c:v>
                </c:pt>
                <c:pt idx="6">
                  <c:v>3.9E-2</c:v>
                </c:pt>
                <c:pt idx="7">
                  <c:v>0</c:v>
                </c:pt>
              </c:numCache>
            </c:numRef>
          </c:xVal>
          <c:yVal>
            <c:numRef>
              <c:f>[8]Sheet2!$K$4:$K$11</c:f>
              <c:numCache>
                <c:formatCode>General</c:formatCode>
                <c:ptCount val="8"/>
                <c:pt idx="0">
                  <c:v>0.92900002002716064</c:v>
                </c:pt>
                <c:pt idx="1">
                  <c:v>0.48519998788833618</c:v>
                </c:pt>
                <c:pt idx="2">
                  <c:v>0.31240001320838928</c:v>
                </c:pt>
                <c:pt idx="3">
                  <c:v>0.21920000016689301</c:v>
                </c:pt>
                <c:pt idx="4">
                  <c:v>0.1817999929189682</c:v>
                </c:pt>
                <c:pt idx="5">
                  <c:v>0.1492999941110611</c:v>
                </c:pt>
                <c:pt idx="6">
                  <c:v>0.13699999451637268</c:v>
                </c:pt>
                <c:pt idx="7">
                  <c:v>0.13179999589920044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EA-4F49-BFBF-6A318263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201344"/>
        <c:axId val="342201672"/>
      </c:scatterChart>
      <c:valAx>
        <c:axId val="34220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01672"/>
        <c:crosses val="autoZero"/>
        <c:crossBetween val="midCat"/>
      </c:valAx>
      <c:valAx>
        <c:axId val="34220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0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6E-456C-84A3-3F8CC1368ED4}"/>
              </c:ext>
            </c:extLst>
          </c:dPt>
          <c:errBars>
            <c:errBarType val="plus"/>
            <c:errValType val="cust"/>
            <c:noEndCap val="0"/>
            <c:plus>
              <c:numRef>
                <c:f>([8]Sheet2!$P$17,[8]Sheet2!$P$22)</c:f>
                <c:numCache>
                  <c:formatCode>General</c:formatCode>
                  <c:ptCount val="2"/>
                  <c:pt idx="0">
                    <c:v>3.5662111131407608</c:v>
                  </c:pt>
                  <c:pt idx="1">
                    <c:v>4.2879437746791274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([9]Sheet2!$N$22,[9]Sheet2!$N$29)</c:f>
              <c:strCache>
                <c:ptCount val="2"/>
                <c:pt idx="0">
                  <c:v>D1D2 flox</c:v>
                </c:pt>
                <c:pt idx="1">
                  <c:v>A-DGAT DKO</c:v>
                </c:pt>
              </c:strCache>
            </c:strRef>
          </c:cat>
          <c:val>
            <c:numRef>
              <c:f>([8]Sheet2!$O$17,[8]Sheet2!$O$22)</c:f>
              <c:numCache>
                <c:formatCode>General</c:formatCode>
                <c:ptCount val="2"/>
                <c:pt idx="0">
                  <c:v>21.409556995215844</c:v>
                </c:pt>
                <c:pt idx="1">
                  <c:v>20.037848589514091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6E-456C-84A3-3F8CC1368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3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004668040655992"/>
                  <c:y val="-3.25203252032520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[7]Sheet2!$N$3:$N$7</c:f>
              <c:numCache>
                <c:formatCode>General</c:formatCode>
                <c:ptCount val="5"/>
                <c:pt idx="0">
                  <c:v>6.9</c:v>
                </c:pt>
                <c:pt idx="1">
                  <c:v>3.75</c:v>
                </c:pt>
                <c:pt idx="2">
                  <c:v>1.25</c:v>
                </c:pt>
                <c:pt idx="3">
                  <c:v>0.5</c:v>
                </c:pt>
                <c:pt idx="4">
                  <c:v>0</c:v>
                </c:pt>
              </c:numCache>
            </c:numRef>
          </c:xVal>
          <c:yVal>
            <c:numRef>
              <c:f>[7]Sheet2!$Q$3:$Q$7</c:f>
              <c:numCache>
                <c:formatCode>General</c:formatCode>
                <c:ptCount val="5"/>
                <c:pt idx="0">
                  <c:v>2.3313000202178955</c:v>
                </c:pt>
                <c:pt idx="1">
                  <c:v>0.93060001730918884</c:v>
                </c:pt>
                <c:pt idx="2">
                  <c:v>0.19235000014305115</c:v>
                </c:pt>
                <c:pt idx="3">
                  <c:v>9.2300001531839371E-2</c:v>
                </c:pt>
                <c:pt idx="4">
                  <c:v>6.3199998810887337E-2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F2-4D00-BA28-0D386A792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907032"/>
        <c:axId val="244906704"/>
      </c:scatterChart>
      <c:valAx>
        <c:axId val="244907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906704"/>
        <c:crosses val="autoZero"/>
        <c:crossBetween val="midCat"/>
      </c:valAx>
      <c:valAx>
        <c:axId val="24490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907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7D-437E-AF11-05860291B1E0}"/>
              </c:ext>
            </c:extLst>
          </c:dPt>
          <c:errBars>
            <c:errBarType val="plus"/>
            <c:errValType val="cust"/>
            <c:noEndCap val="0"/>
            <c:plus>
              <c:numRef>
                <c:f>([7]Sheet2!$T$12,[7]Sheet2!$T$19)</c:f>
                <c:numCache>
                  <c:formatCode>General</c:formatCode>
                  <c:ptCount val="2"/>
                  <c:pt idx="0">
                    <c:v>2.5109838428782762E-2</c:v>
                  </c:pt>
                  <c:pt idx="1">
                    <c:v>9.7211549289591172E-3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([7]Sheet2!$N$11,[7]Sheet2!$N$18)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([7]Sheet2!$S$12,[7]Sheet2!$S$19)</c:f>
              <c:numCache>
                <c:formatCode>General</c:formatCode>
                <c:ptCount val="2"/>
                <c:pt idx="0">
                  <c:v>0.54860486175575451</c:v>
                </c:pt>
                <c:pt idx="1">
                  <c:v>0.54005400536179327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7D-437E-AF11-05860291B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0.60000000000000009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[7]Sheet2!$Y$2:$Y$6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1.25</c:v>
                </c:pt>
                <c:pt idx="3">
                  <c:v>3.75</c:v>
                </c:pt>
                <c:pt idx="4">
                  <c:v>6.9</c:v>
                </c:pt>
              </c:numCache>
            </c:numRef>
          </c:xVal>
          <c:yVal>
            <c:numRef>
              <c:f>[7]Sheet2!$Z$2:$Z$6</c:f>
              <c:numCache>
                <c:formatCode>General</c:formatCode>
                <c:ptCount val="5"/>
                <c:pt idx="0">
                  <c:v>6.4999997615814209E-2</c:v>
                </c:pt>
                <c:pt idx="1">
                  <c:v>9.5100000500679016E-2</c:v>
                </c:pt>
                <c:pt idx="2">
                  <c:v>0.19390000402927399</c:v>
                </c:pt>
                <c:pt idx="3">
                  <c:v>0.91430002450942993</c:v>
                </c:pt>
                <c:pt idx="4">
                  <c:v>2.2030000686645508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37-4F2F-8590-CD245886A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05528"/>
        <c:axId val="219905856"/>
      </c:scatterChart>
      <c:valAx>
        <c:axId val="219905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05856"/>
        <c:crosses val="autoZero"/>
        <c:crossBetween val="midCat"/>
      </c:valAx>
      <c:valAx>
        <c:axId val="21990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05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7602037550184276E-2"/>
                  <c:y val="-6.051577855093694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[5]Sheet2!$N$3:$N$9</c:f>
              <c:numCache>
                <c:formatCode>General</c:formatCode>
                <c:ptCount val="7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0</c:v>
                </c:pt>
              </c:numCache>
            </c:numRef>
          </c:xVal>
          <c:yVal>
            <c:numRef>
              <c:f>[5]Sheet2!$Q$3:$Q$9</c:f>
              <c:numCache>
                <c:formatCode>General</c:formatCode>
                <c:ptCount val="7"/>
                <c:pt idx="0">
                  <c:v>0.38345000147819519</c:v>
                </c:pt>
                <c:pt idx="1">
                  <c:v>0.22089999914169312</c:v>
                </c:pt>
                <c:pt idx="2">
                  <c:v>0.13485000282526016</c:v>
                </c:pt>
                <c:pt idx="3">
                  <c:v>9.7999997437000275E-2</c:v>
                </c:pt>
                <c:pt idx="4">
                  <c:v>7.9950001090764999E-2</c:v>
                </c:pt>
                <c:pt idx="5">
                  <c:v>6.9550000131130219E-2</c:v>
                </c:pt>
                <c:pt idx="6">
                  <c:v>6.0999998822808266E-2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4-4010-B77B-587B88747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76880"/>
        <c:axId val="316972944"/>
      </c:scatterChart>
      <c:valAx>
        <c:axId val="31697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72944"/>
        <c:crosses val="autoZero"/>
        <c:crossBetween val="midCat"/>
      </c:valAx>
      <c:valAx>
        <c:axId val="31697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7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FE-47DA-9724-4C7F164150D4}"/>
              </c:ext>
            </c:extLst>
          </c:dPt>
          <c:errBars>
            <c:errBarType val="plus"/>
            <c:errValType val="cust"/>
            <c:noEndCap val="0"/>
            <c:plus>
              <c:numRef>
                <c:f>([5]Sheet2!$T$12,[5]Sheet2!$T$19)</c:f>
                <c:numCache>
                  <c:formatCode>General</c:formatCode>
                  <c:ptCount val="2"/>
                  <c:pt idx="0">
                    <c:v>8.3382278746262223E-2</c:v>
                  </c:pt>
                  <c:pt idx="1">
                    <c:v>3.0845299053326024E-2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([5]Sheet2!$N$11,[5]Sheet2!$N$18)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([5]Sheet2!$S$12,[5]Sheet2!$S$19)</c:f>
              <c:numCache>
                <c:formatCode>General</c:formatCode>
                <c:ptCount val="2"/>
                <c:pt idx="0">
                  <c:v>0.45268683841450857</c:v>
                </c:pt>
                <c:pt idx="1">
                  <c:v>0.29465719834752402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FE-47DA-9724-4C7F16415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0.60000000000000009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661205810812111"/>
                  <c:y val="-3.35973597359735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[6]Sheet2!$N$3:$N$9</c:f>
              <c:numCache>
                <c:formatCode>General</c:formatCode>
                <c:ptCount val="7"/>
                <c:pt idx="0">
                  <c:v>1410</c:v>
                </c:pt>
                <c:pt idx="1">
                  <c:v>705</c:v>
                </c:pt>
                <c:pt idx="2">
                  <c:v>352.5</c:v>
                </c:pt>
                <c:pt idx="3">
                  <c:v>176.25</c:v>
                </c:pt>
                <c:pt idx="4">
                  <c:v>88.125</c:v>
                </c:pt>
                <c:pt idx="5">
                  <c:v>44</c:v>
                </c:pt>
                <c:pt idx="6">
                  <c:v>0</c:v>
                </c:pt>
              </c:numCache>
            </c:numRef>
          </c:xVal>
          <c:yVal>
            <c:numRef>
              <c:f>[6]Sheet2!$Q$3:$Q$9</c:f>
              <c:numCache>
                <c:formatCode>General</c:formatCode>
                <c:ptCount val="7"/>
                <c:pt idx="0">
                  <c:v>0.83270001411437988</c:v>
                </c:pt>
                <c:pt idx="1">
                  <c:v>0.47510001063346863</c:v>
                </c:pt>
                <c:pt idx="2">
                  <c:v>0.31129999458789825</c:v>
                </c:pt>
                <c:pt idx="3">
                  <c:v>0.20635000616312027</c:v>
                </c:pt>
                <c:pt idx="4">
                  <c:v>0.15969999879598618</c:v>
                </c:pt>
                <c:pt idx="5">
                  <c:v>0.13400000333786011</c:v>
                </c:pt>
                <c:pt idx="6">
                  <c:v>0.11439999938011169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3E-461B-B118-52139159F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20184"/>
        <c:axId val="329615264"/>
      </c:scatterChart>
      <c:valAx>
        <c:axId val="329620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615264"/>
        <c:crosses val="autoZero"/>
        <c:crossBetween val="midCat"/>
      </c:valAx>
      <c:valAx>
        <c:axId val="3296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620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0381482386018425E-2"/>
                  <c:y val="-4.31914893617021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[6]Sheet2!$N$13:$N$19</c:f>
              <c:numCache>
                <c:formatCode>General</c:formatCode>
                <c:ptCount val="7"/>
                <c:pt idx="0">
                  <c:v>1.25</c:v>
                </c:pt>
                <c:pt idx="1">
                  <c:v>0.625</c:v>
                </c:pt>
                <c:pt idx="2">
                  <c:v>0.312</c:v>
                </c:pt>
                <c:pt idx="3">
                  <c:v>0.156</c:v>
                </c:pt>
                <c:pt idx="4">
                  <c:v>7.8100000000000003E-2</c:v>
                </c:pt>
                <c:pt idx="5">
                  <c:v>3.9E-2</c:v>
                </c:pt>
                <c:pt idx="6">
                  <c:v>0</c:v>
                </c:pt>
              </c:numCache>
            </c:numRef>
          </c:xVal>
          <c:yVal>
            <c:numRef>
              <c:f>[6]Sheet2!$Q$13:$Q$19</c:f>
              <c:numCache>
                <c:formatCode>General</c:formatCode>
                <c:ptCount val="7"/>
                <c:pt idx="0">
                  <c:v>0.83270001411437988</c:v>
                </c:pt>
                <c:pt idx="1">
                  <c:v>0.47510001063346863</c:v>
                </c:pt>
                <c:pt idx="2">
                  <c:v>0.31129999458789825</c:v>
                </c:pt>
                <c:pt idx="3">
                  <c:v>0.20635000616312027</c:v>
                </c:pt>
                <c:pt idx="4">
                  <c:v>0.15969999879598618</c:v>
                </c:pt>
                <c:pt idx="5">
                  <c:v>0.13400000333786011</c:v>
                </c:pt>
                <c:pt idx="6">
                  <c:v>0.11439999938011169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A6-4215-A45B-65E53C305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36912"/>
        <c:axId val="329635600"/>
      </c:scatterChart>
      <c:valAx>
        <c:axId val="32963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635600"/>
        <c:crosses val="autoZero"/>
        <c:crossBetween val="midCat"/>
      </c:valAx>
      <c:valAx>
        <c:axId val="32963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63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 w="190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87-469C-97F8-4BB26537AFB4}"/>
              </c:ext>
            </c:extLst>
          </c:dPt>
          <c:errBars>
            <c:errBarType val="plus"/>
            <c:errValType val="cust"/>
            <c:noEndCap val="0"/>
            <c:plus>
              <c:numRef>
                <c:f>([6]Sheet2!$U$23,[6]Sheet2!$U$30)</c:f>
                <c:numCache>
                  <c:formatCode>General</c:formatCode>
                  <c:ptCount val="2"/>
                  <c:pt idx="0">
                    <c:v>22.737234988477372</c:v>
                  </c:pt>
                  <c:pt idx="1">
                    <c:v>20.231122201181702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([6]Sheet2!$N$22,[6]Sheet2!$N$29)</c:f>
              <c:strCache>
                <c:ptCount val="2"/>
                <c:pt idx="0">
                  <c:v>D1D2 flox</c:v>
                </c:pt>
                <c:pt idx="1">
                  <c:v>A-DGAT DKO</c:v>
                </c:pt>
              </c:strCache>
            </c:strRef>
          </c:cat>
          <c:val>
            <c:numRef>
              <c:f>([6]Sheet2!$T$23,[6]Sheet2!$T$30)</c:f>
              <c:numCache>
                <c:formatCode>General</c:formatCode>
                <c:ptCount val="2"/>
                <c:pt idx="0">
                  <c:v>62.058464888664567</c:v>
                </c:pt>
                <c:pt idx="1">
                  <c:v>63.048836804066873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87-469C-97F8-4BB26537A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536362158270041"/>
          <c:y val="0.21847556151005293"/>
          <c:w val="0.3867701050643006"/>
          <c:h val="0.177280905576423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>
              <a:lumMod val="75000"/>
              <a:lumOff val="2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8</xdr:row>
      <xdr:rowOff>104776</xdr:rowOff>
    </xdr:from>
    <xdr:to>
      <xdr:col>10</xdr:col>
      <xdr:colOff>85725</xdr:colOff>
      <xdr:row>23</xdr:row>
      <xdr:rowOff>4765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7C8D04-77AF-407D-BE5F-76E434942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228601</xdr:colOff>
      <xdr:row>1</xdr:row>
      <xdr:rowOff>85725</xdr:rowOff>
    </xdr:from>
    <xdr:to>
      <xdr:col>22</xdr:col>
      <xdr:colOff>19051</xdr:colOff>
      <xdr:row>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497F5E-89D8-4DE1-AA50-ADE0AAB7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19050</xdr:colOff>
      <xdr:row>14</xdr:row>
      <xdr:rowOff>76200</xdr:rowOff>
    </xdr:from>
    <xdr:to>
      <xdr:col>24</xdr:col>
      <xdr:colOff>333375</xdr:colOff>
      <xdr:row>26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24CAC1-3A2A-4810-A36C-275970631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133350</xdr:colOff>
      <xdr:row>2</xdr:row>
      <xdr:rowOff>28575</xdr:rowOff>
    </xdr:from>
    <xdr:to>
      <xdr:col>32</xdr:col>
      <xdr:colOff>400050</xdr:colOff>
      <xdr:row>14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512053-6297-4DD9-9984-2D145F1BA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257175</xdr:colOff>
      <xdr:row>1</xdr:row>
      <xdr:rowOff>47625</xdr:rowOff>
    </xdr:from>
    <xdr:to>
      <xdr:col>21</xdr:col>
      <xdr:colOff>552450</xdr:colOff>
      <xdr:row>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FA54C1-F6BD-416E-BBB0-86E9A3C61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495300</xdr:colOff>
      <xdr:row>12</xdr:row>
      <xdr:rowOff>123825</xdr:rowOff>
    </xdr:from>
    <xdr:to>
      <xdr:col>24</xdr:col>
      <xdr:colOff>200025</xdr:colOff>
      <xdr:row>24</xdr:row>
      <xdr:rowOff>166689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8F82B1-17AE-4FA9-B652-C26191ACB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428625</xdr:colOff>
      <xdr:row>1</xdr:row>
      <xdr:rowOff>0</xdr:rowOff>
    </xdr:from>
    <xdr:to>
      <xdr:col>21</xdr:col>
      <xdr:colOff>590550</xdr:colOff>
      <xdr:row>11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8F03A7-41C2-44AF-8240-8352D43A9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447677</xdr:colOff>
      <xdr:row>11</xdr:row>
      <xdr:rowOff>19050</xdr:rowOff>
    </xdr:from>
    <xdr:to>
      <xdr:col>22</xdr:col>
      <xdr:colOff>85725</xdr:colOff>
      <xdr:row>20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B12BD5-AD2D-459D-831F-51384EB65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19050</xdr:colOff>
      <xdr:row>23</xdr:row>
      <xdr:rowOff>47624</xdr:rowOff>
    </xdr:from>
    <xdr:to>
      <xdr:col>28</xdr:col>
      <xdr:colOff>533399</xdr:colOff>
      <xdr:row>41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5726A4-8ECE-4E10-A2E9-FD902ABB02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2</xdr:row>
      <xdr:rowOff>42862</xdr:rowOff>
    </xdr:from>
    <xdr:to>
      <xdr:col>18</xdr:col>
      <xdr:colOff>333375</xdr:colOff>
      <xdr:row>16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E14590-D832-4030-B79E-0D94797F2E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581025</xdr:colOff>
      <xdr:row>13</xdr:row>
      <xdr:rowOff>66675</xdr:rowOff>
    </xdr:from>
    <xdr:to>
      <xdr:col>26</xdr:col>
      <xdr:colOff>66675</xdr:colOff>
      <xdr:row>32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D0FF0C-7B84-494B-B1B2-20587DF95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0</xdr:row>
      <xdr:rowOff>123826</xdr:rowOff>
    </xdr:from>
    <xdr:to>
      <xdr:col>19</xdr:col>
      <xdr:colOff>533400</xdr:colOff>
      <xdr:row>17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E995E3-FD4A-4365-9007-8B3D47F411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18</xdr:row>
      <xdr:rowOff>133350</xdr:rowOff>
    </xdr:from>
    <xdr:to>
      <xdr:col>19</xdr:col>
      <xdr:colOff>504825</xdr:colOff>
      <xdr:row>35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06C675-72F8-4DE3-9ADF-3A85CA2AA4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57151</xdr:rowOff>
    </xdr:from>
    <xdr:to>
      <xdr:col>19</xdr:col>
      <xdr:colOff>152400</xdr:colOff>
      <xdr:row>17</xdr:row>
      <xdr:rowOff>28576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24181F-C564-4D47-84C3-2F93AE8150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18</xdr:row>
      <xdr:rowOff>47625</xdr:rowOff>
    </xdr:from>
    <xdr:to>
      <xdr:col>19</xdr:col>
      <xdr:colOff>152400</xdr:colOff>
      <xdr:row>35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40C204-E168-482A-99C6-4979E8868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409576</xdr:colOff>
      <xdr:row>3</xdr:row>
      <xdr:rowOff>57150</xdr:rowOff>
    </xdr:from>
    <xdr:to>
      <xdr:col>17</xdr:col>
      <xdr:colOff>57150</xdr:colOff>
      <xdr:row>12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AE2910-2FA4-4DA5-A806-61752270B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542925</xdr:colOff>
      <xdr:row>16</xdr:row>
      <xdr:rowOff>114301</xdr:rowOff>
    </xdr:from>
    <xdr:to>
      <xdr:col>25</xdr:col>
      <xdr:colOff>28575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8D040E-D833-4D7D-AE5E-AA784D37A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83820</xdr:colOff>
      <xdr:row>1</xdr:row>
      <xdr:rowOff>64770</xdr:rowOff>
    </xdr:from>
    <xdr:to>
      <xdr:col>16</xdr:col>
      <xdr:colOff>457200</xdr:colOff>
      <xdr:row>13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98D5B5-2960-4D1A-97B6-CFFD998A9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47626</xdr:colOff>
      <xdr:row>18</xdr:row>
      <xdr:rowOff>114300</xdr:rowOff>
    </xdr:from>
    <xdr:to>
      <xdr:col>22</xdr:col>
      <xdr:colOff>85725</xdr:colOff>
      <xdr:row>40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C3EA2C-CA35-4F1B-AEBC-4AD3F2EE28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GTT_Chow.xlsx" TargetMode="External"/><Relationship Id="rId1" Type="http://schemas.openxmlformats.org/officeDocument/2006/relationships/externalLinkPath" Target="file:///D:\Data_Mohan%20Chitraju\16_Manuscripts\ADGAT%20DKO%20paper\Data_ADGAT%20DKO%20paper\Figure%203\GTT_Chow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%20-%20Lab\Mohan%20Harvard\AD1D2%20KO%20Mice\AD1D2%20KO%20Mice_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_Harvard\AD1D2%20KO%20Mice\Cohort%202_5053_Ad%20lib\First%20Cohort_AD1D2%20KO%20Mice_2018.02.10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Liver%20TG_AD1D2%20KO_2019.02.14.xlsx" TargetMode="External"/><Relationship Id="rId1" Type="http://schemas.openxmlformats.org/officeDocument/2006/relationships/externalLinkPath" Target="file:///D:\Data_Mohan%20Chitraju\16_Manuscripts\ADGAT%20DKO%20paper\Data_ADGAT%20DKO%20paper\Figure%203\Liver%20TG_AD1D2%20KO_2019.02.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_Harvard\AD1D2%20KO%20Mice\GTT%20and%20ITT\GT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ITT_Chow.xlsx" TargetMode="External"/><Relationship Id="rId1" Type="http://schemas.openxmlformats.org/officeDocument/2006/relationships/externalLinkPath" Target="file:///D:\Data_Mohan%20Chitraju\16_Manuscripts\ADGAT%20DKO%20paper\Data_ADGAT%20DKO%20paper\Figure%203\ITT_Chow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7_DGAT1&amp;2_Adipose%20tissue\Plasma%20leptin%20levels\2021.10.14_Leptin.xlsx" TargetMode="External"/><Relationship Id="rId1" Type="http://schemas.openxmlformats.org/officeDocument/2006/relationships/externalLinkPath" Target="file:///D:\Data_Mohan%20Chitraju\7_DGAT1&amp;2_Adipose%20tissue\Plasma%20leptin%20levels\2021.10.14_Leptin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2018.06.09_Plasma%20NEFA_AD1D2%20KO.xlsx" TargetMode="External"/><Relationship Id="rId1" Type="http://schemas.openxmlformats.org/officeDocument/2006/relationships/externalLinkPath" Target="file:///D:\Data_Mohan%20Chitraju\16_Manuscripts\ADGAT%20DKO%20paper\Data_ADGAT%20DKO%20paper\Figure%203\2018.06.09_Plasma%20NEFA_AD1D2%20KO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2018.06.09_Plasma%20TG_AD1D2%20KO.xlsx" TargetMode="External"/><Relationship Id="rId1" Type="http://schemas.openxmlformats.org/officeDocument/2006/relationships/externalLinkPath" Target="file:///D:\Data_Mohan%20Chitraju\16_Manuscripts\ADGAT%20DKO%20paper\Data_ADGAT%20DKO%20paper\Figure%203\2018.06.09_Plasma%20TG_AD1D2%20KO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2018.06.10_Insulin_AD1D2%20KO.xlsx" TargetMode="External"/><Relationship Id="rId1" Type="http://schemas.openxmlformats.org/officeDocument/2006/relationships/externalLinkPath" Target="file:///D:\Data_Mohan%20Chitraju\16_Manuscripts\ADGAT%20DKO%20paper\Data_ADGAT%20DKO%20paper\Figure%203\2018.06.10_Insulin_AD1D2%20KO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3\2021.02.03-Sk.%20muscle%20TG.xlsx" TargetMode="External"/><Relationship Id="rId1" Type="http://schemas.openxmlformats.org/officeDocument/2006/relationships/externalLinkPath" Target="file:///D:\Data_Mohan%20Chitraju\16_Manuscripts\ADGAT%20DKO%20paper\Data_ADGAT%20DKO%20paper\Figure%203\2021.02.03-Sk.%20muscle%20T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_Harvard\AD1D2%20KO%20Mice\Cohort%202_5053_Ad%20lib\2018.06.09_Plasma%20TG_AD1D2%20K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nd time"/>
      <sheetName val="1 st time"/>
      <sheetName val="Sheet2"/>
    </sheetNames>
    <sheetDataSet>
      <sheetData sheetId="0">
        <row r="13">
          <cell r="G13">
            <v>150.9</v>
          </cell>
          <cell r="H13">
            <v>298.3</v>
          </cell>
          <cell r="I13">
            <v>258.60000000000002</v>
          </cell>
          <cell r="J13">
            <v>189.4</v>
          </cell>
          <cell r="K13">
            <v>146.9</v>
          </cell>
        </row>
        <row r="14">
          <cell r="G14">
            <v>19.536006643005496</v>
          </cell>
          <cell r="H14">
            <v>55.669760393073538</v>
          </cell>
          <cell r="I14">
            <v>54.697552250738099</v>
          </cell>
          <cell r="J14">
            <v>38.175617582139786</v>
          </cell>
          <cell r="K14">
            <v>16.762723194304922</v>
          </cell>
        </row>
        <row r="15">
          <cell r="G15">
            <v>6.1778277376077328</v>
          </cell>
          <cell r="H15">
            <v>17.60432396379429</v>
          </cell>
          <cell r="I15">
            <v>17.296884754840175</v>
          </cell>
          <cell r="J15">
            <v>12.072190264313184</v>
          </cell>
          <cell r="K15">
            <v>5.3008385080936788</v>
          </cell>
        </row>
        <row r="27">
          <cell r="G27">
            <v>137.6</v>
          </cell>
          <cell r="H27">
            <v>289.3</v>
          </cell>
          <cell r="I27">
            <v>236.3</v>
          </cell>
          <cell r="J27">
            <v>189</v>
          </cell>
          <cell r="K27">
            <v>152.6</v>
          </cell>
        </row>
        <row r="28">
          <cell r="G28">
            <v>10.112698288126007</v>
          </cell>
          <cell r="H28">
            <v>58.55870748421809</v>
          </cell>
          <cell r="I28">
            <v>42.108457846639546</v>
          </cell>
          <cell r="J28">
            <v>20.542638584174139</v>
          </cell>
          <cell r="K28">
            <v>18.319388636087158</v>
          </cell>
        </row>
        <row r="29">
          <cell r="G29">
            <v>3.1979159880563883</v>
          </cell>
          <cell r="H29">
            <v>18.517889248567773</v>
          </cell>
          <cell r="I29">
            <v>13.315863555257012</v>
          </cell>
          <cell r="J29">
            <v>6.4961527075646863</v>
          </cell>
          <cell r="K29">
            <v>5.7930993431840889</v>
          </cell>
        </row>
      </sheetData>
      <sheetData sheetId="1">
        <row r="3">
          <cell r="Y3">
            <v>0</v>
          </cell>
        </row>
        <row r="4">
          <cell r="Y4">
            <v>15</v>
          </cell>
        </row>
        <row r="5">
          <cell r="Y5">
            <v>30</v>
          </cell>
        </row>
        <row r="6">
          <cell r="Y6">
            <v>60</v>
          </cell>
        </row>
        <row r="7">
          <cell r="Y7">
            <v>120</v>
          </cell>
        </row>
        <row r="8">
          <cell r="Y8">
            <v>180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XA"/>
      <sheetName val="AD1D2 KO Mice"/>
    </sheetNames>
    <sheetDataSet>
      <sheetData sheetId="0">
        <row r="8">
          <cell r="C8" t="str">
            <v>D1D2 Flox</v>
          </cell>
        </row>
        <row r="13">
          <cell r="C13" t="str">
            <v>AD1D2 KO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XA"/>
      <sheetName val="Blood glucose"/>
      <sheetName val="Weights_Males"/>
      <sheetName val="Weights_Females"/>
      <sheetName val="Males"/>
    </sheetNames>
    <sheetDataSet>
      <sheetData sheetId="0"/>
      <sheetData sheetId="1">
        <row r="11">
          <cell r="G11">
            <v>171.5</v>
          </cell>
        </row>
        <row r="13">
          <cell r="G13">
            <v>5.3552377564933034</v>
          </cell>
        </row>
        <row r="25">
          <cell r="G25">
            <v>144.9</v>
          </cell>
        </row>
        <row r="27">
          <cell r="G27">
            <v>4.5158978435448835</v>
          </cell>
        </row>
      </sheetData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G"/>
      <sheetName val="CE"/>
      <sheetName val="Sheet1"/>
    </sheetNames>
    <sheetDataSet>
      <sheetData sheetId="0">
        <row r="4">
          <cell r="K4">
            <v>2.5</v>
          </cell>
          <cell r="L4">
            <v>0.95300000905990601</v>
          </cell>
        </row>
        <row r="5">
          <cell r="K5">
            <v>1.25</v>
          </cell>
          <cell r="L5">
            <v>0.54519999027252197</v>
          </cell>
        </row>
        <row r="6">
          <cell r="K6">
            <v>0.625</v>
          </cell>
          <cell r="L6">
            <v>0.33149999380111694</v>
          </cell>
        </row>
        <row r="7">
          <cell r="K7">
            <v>0.312</v>
          </cell>
          <cell r="L7">
            <v>0.2320999950170517</v>
          </cell>
        </row>
        <row r="8">
          <cell r="K8">
            <v>0.156</v>
          </cell>
          <cell r="L8">
            <v>0.18340000510215759</v>
          </cell>
        </row>
        <row r="9">
          <cell r="K9">
            <v>7.8100000000000003E-2</v>
          </cell>
          <cell r="L9">
            <v>0.15710000693798065</v>
          </cell>
        </row>
        <row r="10">
          <cell r="K10">
            <v>3.9E-2</v>
          </cell>
          <cell r="L10">
            <v>0.14630000293254852</v>
          </cell>
        </row>
        <row r="11">
          <cell r="K11">
            <v>0</v>
          </cell>
          <cell r="L11">
            <v>0.13590000569820404</v>
          </cell>
        </row>
        <row r="18">
          <cell r="K18" t="str">
            <v>Chow</v>
          </cell>
          <cell r="S18">
            <v>29.651494672269781</v>
          </cell>
          <cell r="T18">
            <v>6.9454799992079046</v>
          </cell>
        </row>
        <row r="24">
          <cell r="S24">
            <v>50.693554304016587</v>
          </cell>
          <cell r="T24">
            <v>14.254650555822877</v>
          </cell>
        </row>
        <row r="31">
          <cell r="K31" t="str">
            <v>HFD</v>
          </cell>
          <cell r="S31">
            <v>621.93534852137441</v>
          </cell>
          <cell r="T31">
            <v>81.371941886131893</v>
          </cell>
        </row>
        <row r="37">
          <cell r="S37">
            <v>736.34275870409294</v>
          </cell>
          <cell r="T37">
            <v>30.037728152963101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nd time"/>
      <sheetName val="1 st time"/>
      <sheetName val="Sheet2"/>
    </sheetNames>
    <sheetDataSet>
      <sheetData sheetId="0"/>
      <sheetData sheetId="1">
        <row r="3">
          <cell r="Y3">
            <v>0</v>
          </cell>
        </row>
        <row r="4">
          <cell r="Y4">
            <v>15</v>
          </cell>
        </row>
        <row r="5">
          <cell r="Y5">
            <v>30</v>
          </cell>
        </row>
        <row r="6">
          <cell r="Y6">
            <v>60</v>
          </cell>
        </row>
        <row r="7">
          <cell r="Y7">
            <v>120</v>
          </cell>
        </row>
        <row r="8">
          <cell r="Y8">
            <v>180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3">
          <cell r="F13">
            <v>148.69999999999999</v>
          </cell>
          <cell r="G13">
            <v>115.22222222222223</v>
          </cell>
          <cell r="H13">
            <v>77.5</v>
          </cell>
          <cell r="I13">
            <v>71.25</v>
          </cell>
          <cell r="J13">
            <v>87.375</v>
          </cell>
        </row>
        <row r="14">
          <cell r="F14">
            <v>13.491149362122975</v>
          </cell>
          <cell r="G14">
            <v>18.129932279091538</v>
          </cell>
          <cell r="H14">
            <v>23.53720459187964</v>
          </cell>
          <cell r="I14">
            <v>14.389976670287849</v>
          </cell>
          <cell r="J14">
            <v>14.121285858083684</v>
          </cell>
        </row>
        <row r="15">
          <cell r="F15">
            <v>4.2662760237836359</v>
          </cell>
          <cell r="G15">
            <v>5.7331879826536758</v>
          </cell>
          <cell r="H15">
            <v>7.4431176263713574</v>
          </cell>
          <cell r="I15">
            <v>4.5505101754795421</v>
          </cell>
          <cell r="J15">
            <v>4.46554268018697</v>
          </cell>
        </row>
        <row r="27">
          <cell r="F27">
            <v>136.4</v>
          </cell>
          <cell r="G27">
            <v>105.5</v>
          </cell>
          <cell r="H27">
            <v>73.2</v>
          </cell>
          <cell r="I27">
            <v>74.8</v>
          </cell>
          <cell r="J27">
            <v>88.2</v>
          </cell>
        </row>
        <row r="28">
          <cell r="F28">
            <v>10.44775361288519</v>
          </cell>
          <cell r="G28">
            <v>16.75476714914959</v>
          </cell>
          <cell r="H28">
            <v>8.9789878172443274</v>
          </cell>
          <cell r="I28">
            <v>17.554992958636515</v>
          </cell>
          <cell r="J28">
            <v>14.868310820892443</v>
          </cell>
        </row>
        <row r="29">
          <cell r="F29">
            <v>3.3038697848970311</v>
          </cell>
          <cell r="G29">
            <v>5.2983225857078793</v>
          </cell>
          <cell r="H29">
            <v>2.8394052585395775</v>
          </cell>
          <cell r="I29">
            <v>5.5513762057509446</v>
          </cell>
          <cell r="J29">
            <v>4.701772715334795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obob"/>
    </sheetNames>
    <sheetDataSet>
      <sheetData sheetId="0" refreshError="1"/>
      <sheetData sheetId="1">
        <row r="7">
          <cell r="J7">
            <v>1600</v>
          </cell>
          <cell r="K7">
            <v>0.59179997444152832</v>
          </cell>
        </row>
        <row r="8">
          <cell r="J8">
            <v>800</v>
          </cell>
          <cell r="K8">
            <v>0.39730000495910645</v>
          </cell>
        </row>
        <row r="9">
          <cell r="J9">
            <v>200</v>
          </cell>
          <cell r="K9">
            <v>0.24259999394416809</v>
          </cell>
        </row>
        <row r="10">
          <cell r="J10">
            <v>100</v>
          </cell>
          <cell r="K10">
            <v>0.19650000333786011</v>
          </cell>
        </row>
        <row r="11">
          <cell r="J11">
            <v>50</v>
          </cell>
          <cell r="K11">
            <v>0.15459999442100525</v>
          </cell>
        </row>
        <row r="12">
          <cell r="J12">
            <v>25</v>
          </cell>
          <cell r="K12">
            <v>0.13439999520778656</v>
          </cell>
        </row>
        <row r="13">
          <cell r="J13">
            <v>0</v>
          </cell>
          <cell r="K13">
            <v>0.11739999800920486</v>
          </cell>
        </row>
        <row r="17">
          <cell r="Z17" t="str">
            <v>D1D2 flox</v>
          </cell>
        </row>
        <row r="18">
          <cell r="Z18" t="str">
            <v>ADGAT DKO</v>
          </cell>
        </row>
        <row r="19">
          <cell r="Z19" t="str">
            <v>ob/ob</v>
          </cell>
        </row>
        <row r="20">
          <cell r="P20">
            <v>3.1026666723357312</v>
          </cell>
          <cell r="Q20">
            <v>1.2871083368675444</v>
          </cell>
        </row>
        <row r="26">
          <cell r="P26">
            <v>1.6972221496370103</v>
          </cell>
          <cell r="Q26">
            <v>0.48919735412806253</v>
          </cell>
        </row>
        <row r="32">
          <cell r="P32">
            <v>0.34026667435963953</v>
          </cell>
          <cell r="Q32">
            <v>5.823055482260224E-2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heet1"/>
    </sheetNames>
    <sheetDataSet>
      <sheetData sheetId="0">
        <row r="3">
          <cell r="N3">
            <v>1</v>
          </cell>
          <cell r="Q3">
            <v>0.38345000147819519</v>
          </cell>
        </row>
        <row r="4">
          <cell r="N4">
            <v>0.5</v>
          </cell>
          <cell r="Q4">
            <v>0.22089999914169312</v>
          </cell>
        </row>
        <row r="5">
          <cell r="N5">
            <v>0.25</v>
          </cell>
          <cell r="Q5">
            <v>0.13485000282526016</v>
          </cell>
        </row>
        <row r="6">
          <cell r="N6">
            <v>0.125</v>
          </cell>
          <cell r="Q6">
            <v>9.7999997437000275E-2</v>
          </cell>
        </row>
        <row r="7">
          <cell r="N7">
            <v>6.25E-2</v>
          </cell>
          <cell r="Q7">
            <v>7.9950001090764999E-2</v>
          </cell>
        </row>
        <row r="8">
          <cell r="N8">
            <v>3.125E-2</v>
          </cell>
          <cell r="Q8">
            <v>6.9550000131130219E-2</v>
          </cell>
        </row>
        <row r="9">
          <cell r="N9">
            <v>0</v>
          </cell>
          <cell r="Q9">
            <v>6.0999998822808266E-2</v>
          </cell>
        </row>
        <row r="11">
          <cell r="N11" t="str">
            <v>D1D2 Flox</v>
          </cell>
        </row>
        <row r="12">
          <cell r="S12">
            <v>0.45268683841450857</v>
          </cell>
          <cell r="T12">
            <v>8.3382278746262223E-2</v>
          </cell>
        </row>
        <row r="18">
          <cell r="N18" t="str">
            <v>AD1D2 KO</v>
          </cell>
        </row>
        <row r="19">
          <cell r="S19">
            <v>0.29465719834752402</v>
          </cell>
          <cell r="T19">
            <v>3.0845299053326024E-2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heet1"/>
    </sheetNames>
    <sheetDataSet>
      <sheetData sheetId="0">
        <row r="3">
          <cell r="N3">
            <v>1410</v>
          </cell>
          <cell r="Q3">
            <v>0.83270001411437988</v>
          </cell>
        </row>
        <row r="4">
          <cell r="N4">
            <v>705</v>
          </cell>
          <cell r="Q4">
            <v>0.47510001063346863</v>
          </cell>
        </row>
        <row r="5">
          <cell r="N5">
            <v>352.5</v>
          </cell>
          <cell r="Q5">
            <v>0.31129999458789825</v>
          </cell>
        </row>
        <row r="6">
          <cell r="N6">
            <v>176.25</v>
          </cell>
          <cell r="Q6">
            <v>0.20635000616312027</v>
          </cell>
        </row>
        <row r="7">
          <cell r="N7">
            <v>88.125</v>
          </cell>
          <cell r="Q7">
            <v>0.15969999879598618</v>
          </cell>
        </row>
        <row r="8">
          <cell r="N8">
            <v>44</v>
          </cell>
          <cell r="Q8">
            <v>0.13400000333786011</v>
          </cell>
        </row>
        <row r="9">
          <cell r="N9">
            <v>0</v>
          </cell>
          <cell r="Q9">
            <v>0.11439999938011169</v>
          </cell>
        </row>
        <row r="13">
          <cell r="N13">
            <v>1.25</v>
          </cell>
          <cell r="Q13">
            <v>0.83270001411437988</v>
          </cell>
        </row>
        <row r="14">
          <cell r="N14">
            <v>0.625</v>
          </cell>
          <cell r="Q14">
            <v>0.47510001063346863</v>
          </cell>
        </row>
        <row r="15">
          <cell r="N15">
            <v>0.312</v>
          </cell>
          <cell r="Q15">
            <v>0.31129999458789825</v>
          </cell>
        </row>
        <row r="16">
          <cell r="N16">
            <v>0.156</v>
          </cell>
          <cell r="Q16">
            <v>0.20635000616312027</v>
          </cell>
        </row>
        <row r="17">
          <cell r="N17">
            <v>7.8100000000000003E-2</v>
          </cell>
          <cell r="Q17">
            <v>0.15969999879598618</v>
          </cell>
        </row>
        <row r="18">
          <cell r="N18">
            <v>3.9E-2</v>
          </cell>
          <cell r="Q18">
            <v>0.13400000333786011</v>
          </cell>
        </row>
        <row r="19">
          <cell r="N19">
            <v>0</v>
          </cell>
          <cell r="Q19">
            <v>0.11439999938011169</v>
          </cell>
        </row>
        <row r="22">
          <cell r="N22" t="str">
            <v>D1D2 flox</v>
          </cell>
        </row>
        <row r="23">
          <cell r="T23">
            <v>62.058464888664567</v>
          </cell>
          <cell r="U23">
            <v>22.737234988477372</v>
          </cell>
        </row>
        <row r="29">
          <cell r="N29" t="str">
            <v>A-DGAT DKO</v>
          </cell>
        </row>
        <row r="30">
          <cell r="T30">
            <v>63.048836804066873</v>
          </cell>
          <cell r="U30">
            <v>20.231122201181702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heet1"/>
    </sheetNames>
    <sheetDataSet>
      <sheetData sheetId="0">
        <row r="2">
          <cell r="Y2">
            <v>0</v>
          </cell>
          <cell r="Z2">
            <v>6.4999997615814209E-2</v>
          </cell>
        </row>
        <row r="3">
          <cell r="N3">
            <v>6.9</v>
          </cell>
          <cell r="Q3">
            <v>2.3313000202178955</v>
          </cell>
          <cell r="Y3">
            <v>0.5</v>
          </cell>
          <cell r="Z3">
            <v>9.5100000500679016E-2</v>
          </cell>
        </row>
        <row r="4">
          <cell r="N4">
            <v>3.75</v>
          </cell>
          <cell r="Q4">
            <v>0.93060001730918884</v>
          </cell>
          <cell r="Y4">
            <v>1.25</v>
          </cell>
          <cell r="Z4">
            <v>0.19390000402927399</v>
          </cell>
        </row>
        <row r="5">
          <cell r="N5">
            <v>1.25</v>
          </cell>
          <cell r="Q5">
            <v>0.19235000014305115</v>
          </cell>
          <cell r="Y5">
            <v>3.75</v>
          </cell>
          <cell r="Z5">
            <v>0.91430002450942993</v>
          </cell>
        </row>
        <row r="6">
          <cell r="N6">
            <v>0.5</v>
          </cell>
          <cell r="Q6">
            <v>9.2300001531839371E-2</v>
          </cell>
          <cell r="Y6">
            <v>6.9</v>
          </cell>
          <cell r="Z6">
            <v>2.2030000686645508</v>
          </cell>
        </row>
        <row r="7">
          <cell r="N7">
            <v>0</v>
          </cell>
          <cell r="Q7">
            <v>6.3199998810887337E-2</v>
          </cell>
        </row>
        <row r="11">
          <cell r="N11" t="str">
            <v>D1D2 Flox</v>
          </cell>
        </row>
        <row r="12">
          <cell r="S12">
            <v>0.54860486175575451</v>
          </cell>
          <cell r="T12">
            <v>2.5109838428782762E-2</v>
          </cell>
        </row>
        <row r="18">
          <cell r="N18" t="str">
            <v>AD1D2 KO</v>
          </cell>
        </row>
        <row r="19">
          <cell r="S19">
            <v>0.54005400536179327</v>
          </cell>
          <cell r="T19">
            <v>9.7211549289591172E-3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heet1"/>
    </sheetNames>
    <sheetDataSet>
      <sheetData sheetId="0">
        <row r="4">
          <cell r="J4">
            <v>2.5</v>
          </cell>
          <cell r="K4">
            <v>0.92900002002716064</v>
          </cell>
        </row>
        <row r="5">
          <cell r="J5">
            <v>1.25</v>
          </cell>
          <cell r="K5">
            <v>0.48519998788833618</v>
          </cell>
        </row>
        <row r="6">
          <cell r="J6">
            <v>0.625</v>
          </cell>
          <cell r="K6">
            <v>0.31240001320838928</v>
          </cell>
        </row>
        <row r="7">
          <cell r="J7">
            <v>0.312</v>
          </cell>
          <cell r="K7">
            <v>0.21920000016689301</v>
          </cell>
        </row>
        <row r="8">
          <cell r="J8">
            <v>0.156</v>
          </cell>
          <cell r="K8">
            <v>0.1817999929189682</v>
          </cell>
        </row>
        <row r="9">
          <cell r="J9">
            <v>7.8100000000000003E-2</v>
          </cell>
          <cell r="K9">
            <v>0.1492999941110611</v>
          </cell>
        </row>
        <row r="10">
          <cell r="J10">
            <v>3.9E-2</v>
          </cell>
          <cell r="K10">
            <v>0.13699999451637268</v>
          </cell>
        </row>
        <row r="11">
          <cell r="J11">
            <v>0</v>
          </cell>
          <cell r="K11">
            <v>0.13179999589920044</v>
          </cell>
        </row>
        <row r="17">
          <cell r="O17">
            <v>21.409556995215844</v>
          </cell>
          <cell r="P17">
            <v>3.5662111131407608</v>
          </cell>
        </row>
        <row r="22">
          <cell r="O22">
            <v>20.037848589514091</v>
          </cell>
          <cell r="P22">
            <v>4.2879437746791274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</sheetNames>
    <sheetDataSet>
      <sheetData sheetId="0">
        <row r="22">
          <cell r="N22" t="str">
            <v>D1D2 flox</v>
          </cell>
        </row>
        <row r="29">
          <cell r="N29" t="str">
            <v>A-DGAT DKO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31DF-1FB1-4B51-BFA3-527E3336C909}">
  <dimension ref="A1:L32"/>
  <sheetViews>
    <sheetView tabSelected="1" workbookViewId="0">
      <selection activeCell="H34" sqref="H34"/>
    </sheetView>
  </sheetViews>
  <sheetFormatPr defaultColWidth="9.109375" defaultRowHeight="14.4" x14ac:dyDescent="0.3"/>
  <cols>
    <col min="1" max="1" width="7.44140625" customWidth="1"/>
    <col min="2" max="2" width="11" customWidth="1"/>
    <col min="3" max="3" width="11.5546875" customWidth="1"/>
    <col min="4" max="6" width="11.88671875" customWidth="1"/>
    <col min="7" max="7" width="12.33203125" customWidth="1"/>
    <col min="8" max="8" width="10.33203125" customWidth="1"/>
    <col min="9" max="9" width="9.44140625" customWidth="1"/>
    <col min="10" max="10" width="9.88671875" customWidth="1"/>
    <col min="11" max="11" width="7.88671875" customWidth="1"/>
    <col min="12" max="12" width="9.44140625" customWidth="1"/>
  </cols>
  <sheetData>
    <row r="1" spans="1:12" ht="17.399999999999999" x14ac:dyDescent="0.3">
      <c r="A1" s="113" t="s">
        <v>128</v>
      </c>
      <c r="B1" s="114"/>
      <c r="C1" s="114"/>
      <c r="D1" s="114"/>
      <c r="E1" s="114"/>
      <c r="F1" s="114"/>
      <c r="G1" s="91"/>
      <c r="H1" s="91"/>
      <c r="I1" s="91"/>
      <c r="J1" s="91"/>
      <c r="K1" s="91"/>
      <c r="L1" s="92"/>
    </row>
    <row r="2" spans="1:12" x14ac:dyDescent="0.3">
      <c r="A2" s="93" t="s">
        <v>0</v>
      </c>
      <c r="B2" s="94" t="s">
        <v>126</v>
      </c>
      <c r="C2" s="94" t="s">
        <v>1</v>
      </c>
      <c r="D2" s="95">
        <v>1</v>
      </c>
      <c r="E2" s="2">
        <v>2</v>
      </c>
      <c r="F2" s="96" t="s">
        <v>127</v>
      </c>
      <c r="G2" s="97"/>
      <c r="H2" s="97"/>
      <c r="I2" s="97"/>
      <c r="J2" s="97"/>
      <c r="K2" s="97"/>
      <c r="L2" s="97"/>
    </row>
    <row r="3" spans="1:12" x14ac:dyDescent="0.3">
      <c r="A3" s="18">
        <v>230</v>
      </c>
      <c r="B3" s="98">
        <v>43044</v>
      </c>
      <c r="C3" s="120" t="s">
        <v>85</v>
      </c>
      <c r="D3" s="99">
        <v>164</v>
      </c>
      <c r="E3" s="99">
        <v>188</v>
      </c>
      <c r="F3" s="100">
        <f>AVERAGE(D3:E3)</f>
        <v>176</v>
      </c>
      <c r="G3" s="99"/>
      <c r="H3" s="99"/>
      <c r="I3" s="99"/>
      <c r="J3" s="99"/>
      <c r="K3" s="99"/>
      <c r="L3" s="99"/>
    </row>
    <row r="4" spans="1:12" x14ac:dyDescent="0.3">
      <c r="A4" s="101">
        <v>42</v>
      </c>
      <c r="B4" s="102">
        <v>43097</v>
      </c>
      <c r="C4" s="120" t="s">
        <v>85</v>
      </c>
      <c r="D4" s="99">
        <v>160</v>
      </c>
      <c r="E4" s="99">
        <v>170</v>
      </c>
      <c r="F4" s="100">
        <f t="shared" ref="F4:F24" si="0">AVERAGE(D4:E4)</f>
        <v>165</v>
      </c>
      <c r="G4" s="99"/>
      <c r="H4" s="99"/>
      <c r="I4" s="99"/>
      <c r="J4" s="99"/>
      <c r="K4" s="99"/>
      <c r="L4" s="99"/>
    </row>
    <row r="5" spans="1:12" x14ac:dyDescent="0.3">
      <c r="A5" s="101">
        <v>19</v>
      </c>
      <c r="B5" s="102">
        <v>43084</v>
      </c>
      <c r="C5" s="120" t="s">
        <v>85</v>
      </c>
      <c r="D5" s="99">
        <v>173</v>
      </c>
      <c r="E5" s="99">
        <v>158</v>
      </c>
      <c r="F5" s="100">
        <f t="shared" si="0"/>
        <v>165.5</v>
      </c>
      <c r="G5" s="99"/>
      <c r="H5" s="103" t="s">
        <v>128</v>
      </c>
      <c r="I5" s="103"/>
      <c r="J5" s="103"/>
      <c r="K5" s="103"/>
      <c r="L5" s="99"/>
    </row>
    <row r="6" spans="1:12" x14ac:dyDescent="0.3">
      <c r="A6" s="101">
        <v>34</v>
      </c>
      <c r="B6" s="102">
        <v>43084</v>
      </c>
      <c r="C6" s="120" t="s">
        <v>85</v>
      </c>
      <c r="D6" s="99">
        <v>140</v>
      </c>
      <c r="E6" s="99">
        <v>149</v>
      </c>
      <c r="F6" s="100">
        <f t="shared" si="0"/>
        <v>144.5</v>
      </c>
      <c r="G6" s="99"/>
      <c r="L6" s="99"/>
    </row>
    <row r="7" spans="1:12" x14ac:dyDescent="0.3">
      <c r="A7" s="101">
        <v>35</v>
      </c>
      <c r="B7" s="102">
        <v>43084</v>
      </c>
      <c r="C7" s="120" t="s">
        <v>85</v>
      </c>
      <c r="D7" s="99">
        <v>187</v>
      </c>
      <c r="E7" s="99">
        <v>202</v>
      </c>
      <c r="F7" s="100">
        <f t="shared" si="0"/>
        <v>194.5</v>
      </c>
      <c r="G7" s="99"/>
      <c r="L7" s="99"/>
    </row>
    <row r="8" spans="1:12" x14ac:dyDescent="0.3">
      <c r="A8" s="101">
        <v>45</v>
      </c>
      <c r="B8" s="102">
        <v>43097</v>
      </c>
      <c r="C8" s="120" t="s">
        <v>85</v>
      </c>
      <c r="D8" s="99">
        <v>163</v>
      </c>
      <c r="E8" s="99">
        <v>169</v>
      </c>
      <c r="F8" s="100">
        <f t="shared" si="0"/>
        <v>166</v>
      </c>
      <c r="G8" s="99"/>
      <c r="H8" s="99"/>
      <c r="I8" s="99"/>
      <c r="J8" s="99"/>
      <c r="K8" s="99"/>
      <c r="L8" s="99"/>
    </row>
    <row r="9" spans="1:12" x14ac:dyDescent="0.3">
      <c r="A9" s="101">
        <v>78</v>
      </c>
      <c r="B9" s="102">
        <v>43101</v>
      </c>
      <c r="C9" s="120" t="s">
        <v>85</v>
      </c>
      <c r="D9" s="99">
        <v>185</v>
      </c>
      <c r="E9" s="99">
        <v>187</v>
      </c>
      <c r="F9" s="100">
        <v>169</v>
      </c>
      <c r="G9" s="99"/>
      <c r="H9" s="99"/>
      <c r="I9" s="99"/>
      <c r="J9" s="99"/>
      <c r="K9" s="99"/>
      <c r="L9" s="99"/>
    </row>
    <row r="10" spans="1:12" x14ac:dyDescent="0.3">
      <c r="A10" s="101">
        <v>79</v>
      </c>
      <c r="B10" s="102">
        <v>43101</v>
      </c>
      <c r="C10" s="120" t="s">
        <v>85</v>
      </c>
      <c r="D10" s="99">
        <v>190</v>
      </c>
      <c r="E10" s="99">
        <v>159</v>
      </c>
      <c r="F10" s="100">
        <f t="shared" si="0"/>
        <v>174.5</v>
      </c>
      <c r="G10" s="99"/>
      <c r="H10" s="99"/>
      <c r="I10" s="99"/>
      <c r="J10" s="99"/>
      <c r="K10" s="99"/>
      <c r="L10" s="99"/>
    </row>
    <row r="11" spans="1:12" x14ac:dyDescent="0.3">
      <c r="C11" s="121" t="s">
        <v>9</v>
      </c>
      <c r="F11" s="104">
        <f>AVERAGE(F3:F10)</f>
        <v>169.375</v>
      </c>
      <c r="G11" s="99"/>
      <c r="H11" s="99"/>
      <c r="I11" s="99"/>
      <c r="J11" s="99"/>
      <c r="K11" s="99"/>
      <c r="L11" s="99"/>
    </row>
    <row r="12" spans="1:12" x14ac:dyDescent="0.3">
      <c r="A12" s="18"/>
      <c r="B12" s="18"/>
      <c r="C12" s="121" t="s">
        <v>10</v>
      </c>
      <c r="D12" s="105"/>
      <c r="E12" s="105"/>
      <c r="F12" s="104">
        <f>STDEV(F3:F10)</f>
        <v>13.968715044698993</v>
      </c>
      <c r="G12" s="105"/>
      <c r="H12" s="105"/>
      <c r="I12" s="105"/>
      <c r="J12" s="105"/>
      <c r="K12" s="105"/>
      <c r="L12" s="105"/>
    </row>
    <row r="13" spans="1:12" x14ac:dyDescent="0.3">
      <c r="A13" s="101"/>
      <c r="B13" s="101"/>
      <c r="C13" s="121" t="s">
        <v>11</v>
      </c>
      <c r="D13" s="105"/>
      <c r="E13" s="105"/>
      <c r="F13" s="104">
        <f>F12/SQRT(8)</f>
        <v>4.938686566284602</v>
      </c>
      <c r="G13" s="105"/>
      <c r="H13" s="105"/>
      <c r="I13" s="105"/>
      <c r="J13" s="105"/>
      <c r="K13" s="105"/>
      <c r="L13" s="105"/>
    </row>
    <row r="14" spans="1:12" x14ac:dyDescent="0.3">
      <c r="A14" s="101"/>
      <c r="B14" s="101"/>
      <c r="C14" s="122"/>
      <c r="D14" s="105"/>
      <c r="E14" s="105"/>
      <c r="F14" s="100"/>
      <c r="G14" s="105"/>
      <c r="H14" s="105"/>
      <c r="I14" s="105"/>
      <c r="J14" s="105"/>
      <c r="K14" s="105"/>
      <c r="L14" s="105"/>
    </row>
    <row r="15" spans="1:12" x14ac:dyDescent="0.3">
      <c r="A15" s="101">
        <v>227</v>
      </c>
      <c r="B15" s="98">
        <v>43044</v>
      </c>
      <c r="C15" s="120" t="s">
        <v>40</v>
      </c>
      <c r="D15" s="106">
        <v>140</v>
      </c>
      <c r="E15" s="107">
        <v>131</v>
      </c>
      <c r="F15" s="100">
        <f t="shared" si="0"/>
        <v>135.5</v>
      </c>
      <c r="G15" s="105"/>
      <c r="H15" s="105"/>
      <c r="I15" s="105"/>
      <c r="J15" s="105"/>
      <c r="K15" s="105"/>
      <c r="L15" s="105"/>
    </row>
    <row r="16" spans="1:12" x14ac:dyDescent="0.3">
      <c r="A16" s="101">
        <v>228</v>
      </c>
      <c r="B16" s="98">
        <v>43044</v>
      </c>
      <c r="C16" s="120" t="s">
        <v>40</v>
      </c>
      <c r="D16" s="99">
        <v>146</v>
      </c>
      <c r="E16" s="99">
        <v>130</v>
      </c>
      <c r="F16" s="100">
        <f t="shared" si="0"/>
        <v>138</v>
      </c>
      <c r="G16" s="99"/>
      <c r="H16" s="99"/>
      <c r="I16" s="99"/>
      <c r="J16" s="99"/>
      <c r="K16" s="99"/>
      <c r="L16" s="99"/>
    </row>
    <row r="17" spans="1:12" x14ac:dyDescent="0.3">
      <c r="A17" s="101">
        <v>21</v>
      </c>
      <c r="B17" s="102">
        <v>43084</v>
      </c>
      <c r="C17" s="120" t="s">
        <v>40</v>
      </c>
      <c r="D17" s="99">
        <v>169</v>
      </c>
      <c r="E17" s="99">
        <v>158</v>
      </c>
      <c r="F17" s="100">
        <f t="shared" si="0"/>
        <v>163.5</v>
      </c>
      <c r="G17" s="99"/>
      <c r="H17" s="99"/>
      <c r="I17" s="99"/>
      <c r="J17" s="99"/>
      <c r="K17" s="99"/>
      <c r="L17" s="99"/>
    </row>
    <row r="18" spans="1:12" x14ac:dyDescent="0.3">
      <c r="A18" s="101">
        <v>22</v>
      </c>
      <c r="B18" s="102">
        <v>43084</v>
      </c>
      <c r="C18" s="120" t="s">
        <v>40</v>
      </c>
      <c r="D18" s="99">
        <v>144</v>
      </c>
      <c r="E18" s="99">
        <v>157</v>
      </c>
      <c r="F18" s="100">
        <f t="shared" si="0"/>
        <v>150.5</v>
      </c>
      <c r="G18" s="99"/>
      <c r="H18" s="99"/>
      <c r="I18" s="99"/>
      <c r="J18" s="99"/>
      <c r="K18" s="99"/>
      <c r="L18" s="99"/>
    </row>
    <row r="19" spans="1:12" x14ac:dyDescent="0.3">
      <c r="A19" s="101">
        <v>43</v>
      </c>
      <c r="B19" s="102">
        <v>43097</v>
      </c>
      <c r="C19" s="120" t="s">
        <v>40</v>
      </c>
      <c r="D19" s="99">
        <v>128</v>
      </c>
      <c r="E19" s="99">
        <v>125</v>
      </c>
      <c r="F19" s="100">
        <f t="shared" si="0"/>
        <v>126.5</v>
      </c>
      <c r="G19" s="99"/>
      <c r="H19" s="99"/>
      <c r="I19" s="99"/>
      <c r="J19" s="99"/>
      <c r="K19" s="99"/>
      <c r="L19" s="99"/>
    </row>
    <row r="20" spans="1:12" x14ac:dyDescent="0.3">
      <c r="A20" s="101">
        <v>58</v>
      </c>
      <c r="B20" s="102">
        <v>43091</v>
      </c>
      <c r="C20" s="120" t="s">
        <v>40</v>
      </c>
      <c r="D20" s="99">
        <v>136</v>
      </c>
      <c r="E20" s="99">
        <v>135</v>
      </c>
      <c r="F20" s="100">
        <f t="shared" si="0"/>
        <v>135.5</v>
      </c>
      <c r="G20" s="99"/>
      <c r="H20" s="99"/>
      <c r="I20" s="99"/>
      <c r="J20" s="99"/>
      <c r="K20" s="99"/>
      <c r="L20" s="99"/>
    </row>
    <row r="21" spans="1:12" x14ac:dyDescent="0.3">
      <c r="A21" s="101">
        <v>60</v>
      </c>
      <c r="B21" s="102">
        <v>43091</v>
      </c>
      <c r="C21" s="120" t="s">
        <v>40</v>
      </c>
      <c r="D21" s="99">
        <v>133</v>
      </c>
      <c r="E21" s="99">
        <v>119</v>
      </c>
      <c r="F21" s="100">
        <f t="shared" si="0"/>
        <v>126</v>
      </c>
      <c r="G21" s="99"/>
      <c r="H21" s="99"/>
      <c r="I21" s="99"/>
      <c r="J21" s="99"/>
      <c r="K21" s="99"/>
      <c r="L21" s="99"/>
    </row>
    <row r="22" spans="1:12" x14ac:dyDescent="0.3">
      <c r="A22" s="101">
        <v>73</v>
      </c>
      <c r="B22" s="102">
        <v>43101</v>
      </c>
      <c r="C22" s="120" t="s">
        <v>40</v>
      </c>
      <c r="D22" s="99">
        <v>154</v>
      </c>
      <c r="E22" s="99">
        <v>170</v>
      </c>
      <c r="F22" s="100">
        <f t="shared" si="0"/>
        <v>162</v>
      </c>
      <c r="G22" s="99"/>
      <c r="H22" s="99"/>
      <c r="I22" s="99"/>
      <c r="J22" s="99"/>
      <c r="K22" s="99"/>
      <c r="L22" s="99"/>
    </row>
    <row r="23" spans="1:12" x14ac:dyDescent="0.3">
      <c r="A23" s="101">
        <v>76</v>
      </c>
      <c r="B23" s="102">
        <v>43101</v>
      </c>
      <c r="C23" s="120" t="s">
        <v>40</v>
      </c>
      <c r="D23" s="99">
        <v>168</v>
      </c>
      <c r="E23" s="99">
        <v>148</v>
      </c>
      <c r="F23" s="100">
        <f t="shared" si="0"/>
        <v>158</v>
      </c>
      <c r="G23" s="99"/>
      <c r="H23" s="99"/>
      <c r="I23" s="99"/>
      <c r="J23" s="99"/>
      <c r="K23" s="99"/>
      <c r="L23" s="99"/>
    </row>
    <row r="24" spans="1:12" x14ac:dyDescent="0.3">
      <c r="A24" s="101">
        <v>77</v>
      </c>
      <c r="B24" s="102">
        <v>43101</v>
      </c>
      <c r="C24" s="120" t="s">
        <v>40</v>
      </c>
      <c r="D24" s="99">
        <v>167</v>
      </c>
      <c r="E24" s="99">
        <v>140</v>
      </c>
      <c r="F24" s="100">
        <f t="shared" si="0"/>
        <v>153.5</v>
      </c>
      <c r="G24" s="99"/>
      <c r="H24" s="99"/>
      <c r="I24" s="99"/>
      <c r="J24" s="99"/>
      <c r="K24" s="99"/>
      <c r="L24" s="99"/>
    </row>
    <row r="25" spans="1:12" x14ac:dyDescent="0.3">
      <c r="A25" s="101"/>
      <c r="B25" s="101"/>
      <c r="C25" s="101" t="s">
        <v>9</v>
      </c>
      <c r="D25" s="106"/>
      <c r="E25" s="106"/>
      <c r="F25" s="105">
        <f>AVERAGE(F15:F24)</f>
        <v>144.9</v>
      </c>
      <c r="G25" s="105"/>
      <c r="H25" s="105"/>
      <c r="I25" s="105"/>
      <c r="J25" s="105"/>
      <c r="K25" s="105"/>
      <c r="L25" s="105"/>
    </row>
    <row r="26" spans="1:12" x14ac:dyDescent="0.3">
      <c r="A26" s="101"/>
      <c r="B26" s="101"/>
      <c r="C26" s="101" t="s">
        <v>10</v>
      </c>
      <c r="D26" s="106"/>
      <c r="E26" s="106"/>
      <c r="F26" s="105">
        <f>STDEV(F15:F24)</f>
        <v>14.280522866244546</v>
      </c>
      <c r="G26" s="105"/>
      <c r="H26" s="105"/>
      <c r="I26" s="105"/>
      <c r="J26" s="105"/>
      <c r="K26" s="105"/>
      <c r="L26" s="105"/>
    </row>
    <row r="27" spans="1:12" x14ac:dyDescent="0.3">
      <c r="A27" s="101"/>
      <c r="B27" s="101"/>
      <c r="C27" s="101" t="s">
        <v>11</v>
      </c>
      <c r="D27" s="106"/>
      <c r="E27" s="106"/>
      <c r="F27" s="105">
        <f>F26/SQRT(10)</f>
        <v>4.5158978435448835</v>
      </c>
      <c r="G27" s="105"/>
      <c r="H27" s="105"/>
      <c r="I27" s="105"/>
      <c r="J27" s="105"/>
      <c r="K27" s="105"/>
      <c r="L27" s="105"/>
    </row>
    <row r="28" spans="1:12" x14ac:dyDescent="0.3">
      <c r="A28" s="101"/>
      <c r="B28" s="101"/>
      <c r="C28" s="101" t="s">
        <v>129</v>
      </c>
      <c r="D28" s="108"/>
      <c r="E28" s="108"/>
      <c r="F28" s="109">
        <f>_xlfn.T.TEST(F3:F10,F15:F24,2,2)</f>
        <v>2.1688140116587692E-3</v>
      </c>
      <c r="G28" s="109"/>
      <c r="H28" s="109"/>
      <c r="I28" s="109"/>
      <c r="J28" s="110"/>
      <c r="K28" s="110"/>
      <c r="L28" s="110"/>
    </row>
    <row r="29" spans="1:12" x14ac:dyDescent="0.3">
      <c r="A29" s="18"/>
      <c r="B29" s="18"/>
      <c r="C29" s="101"/>
      <c r="D29" s="101"/>
      <c r="E29" s="101"/>
      <c r="F29" s="18"/>
      <c r="G29" s="18"/>
    </row>
    <row r="30" spans="1:12" x14ac:dyDescent="0.3">
      <c r="A30" s="18"/>
      <c r="B30" s="18"/>
      <c r="C30" s="18"/>
      <c r="D30" s="18"/>
      <c r="E30" s="18"/>
      <c r="F30" s="18"/>
      <c r="G30" s="18"/>
    </row>
    <row r="31" spans="1:12" x14ac:dyDescent="0.3">
      <c r="A31" s="18"/>
      <c r="B31" s="18"/>
      <c r="C31" s="18"/>
      <c r="D31" s="18"/>
      <c r="E31" s="18"/>
      <c r="F31" s="18"/>
      <c r="G31" s="18"/>
    </row>
    <row r="32" spans="1:12" x14ac:dyDescent="0.3">
      <c r="A32" s="18"/>
      <c r="B32" s="18"/>
      <c r="C32" s="18"/>
      <c r="D32" s="18"/>
      <c r="E32" s="18"/>
      <c r="F32" s="18"/>
      <c r="G32" s="18"/>
    </row>
  </sheetData>
  <mergeCells count="2">
    <mergeCell ref="H5:K5"/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8AC6E-AAD0-4289-9998-CEB4E9E9344F}">
  <dimension ref="A1:Z39"/>
  <sheetViews>
    <sheetView workbookViewId="0">
      <selection activeCell="J21" sqref="J21"/>
    </sheetView>
  </sheetViews>
  <sheetFormatPr defaultRowHeight="14.4" x14ac:dyDescent="0.3"/>
  <cols>
    <col min="14" max="14" width="11.109375" customWidth="1"/>
  </cols>
  <sheetData>
    <row r="1" spans="1:26" ht="18" thickBot="1" x14ac:dyDescent="0.35">
      <c r="A1" s="112" t="s">
        <v>145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6" x14ac:dyDescent="0.3">
      <c r="A2" s="59" t="s">
        <v>17</v>
      </c>
      <c r="B2" s="60"/>
      <c r="C2" s="60"/>
      <c r="D2" s="60"/>
      <c r="E2" s="60" t="s">
        <v>18</v>
      </c>
      <c r="F2" s="60"/>
      <c r="G2" s="60"/>
      <c r="H2" s="60"/>
      <c r="I2" s="60"/>
      <c r="J2" s="60"/>
      <c r="K2" s="60"/>
      <c r="L2" s="61"/>
    </row>
    <row r="3" spans="1:26" x14ac:dyDescent="0.3">
      <c r="A3" s="62" t="s">
        <v>19</v>
      </c>
      <c r="E3" t="s">
        <v>20</v>
      </c>
      <c r="I3" t="s">
        <v>21</v>
      </c>
      <c r="L3" s="63"/>
      <c r="N3" s="48" t="s">
        <v>106</v>
      </c>
      <c r="O3" s="48"/>
      <c r="P3" s="48"/>
      <c r="Q3" s="81" t="s">
        <v>9</v>
      </c>
      <c r="Y3" s="18">
        <v>0</v>
      </c>
      <c r="Z3" s="67">
        <v>6.4999997615814209E-2</v>
      </c>
    </row>
    <row r="4" spans="1:26" x14ac:dyDescent="0.3">
      <c r="A4" s="62" t="s">
        <v>22</v>
      </c>
      <c r="E4" t="s">
        <v>23</v>
      </c>
      <c r="L4" s="63"/>
      <c r="N4" s="18">
        <v>6.9</v>
      </c>
      <c r="O4" s="67">
        <v>2.2030000686645508</v>
      </c>
      <c r="P4" s="67">
        <v>2.4595999717712402</v>
      </c>
      <c r="Q4" s="67">
        <f>AVERAGE(O4:P4)</f>
        <v>2.3313000202178955</v>
      </c>
      <c r="R4" s="18"/>
      <c r="S4" s="18"/>
      <c r="T4" s="18"/>
      <c r="U4" s="18"/>
      <c r="V4" s="18"/>
      <c r="W4" s="18"/>
      <c r="X4" s="18"/>
      <c r="Y4" s="18">
        <v>0.5</v>
      </c>
      <c r="Z4" s="67">
        <v>9.5100000500679016E-2</v>
      </c>
    </row>
    <row r="5" spans="1:26" x14ac:dyDescent="0.3">
      <c r="A5" s="62"/>
      <c r="L5" s="63"/>
      <c r="N5" s="18">
        <v>3.75</v>
      </c>
      <c r="O5" s="67">
        <v>0.91430002450942993</v>
      </c>
      <c r="P5" s="67">
        <v>0.94690001010894775</v>
      </c>
      <c r="Q5" s="67">
        <f t="shared" ref="Q5:Q7" si="0">AVERAGE(O5:P5)</f>
        <v>0.93060001730918884</v>
      </c>
      <c r="R5" s="18"/>
      <c r="S5" s="18"/>
      <c r="T5" s="18"/>
      <c r="U5" s="18"/>
      <c r="V5" s="18"/>
      <c r="W5" s="18"/>
      <c r="X5" s="18"/>
      <c r="Y5" s="18">
        <v>1.25</v>
      </c>
      <c r="Z5" s="67">
        <v>0.19390000402927399</v>
      </c>
    </row>
    <row r="6" spans="1:26" x14ac:dyDescent="0.3">
      <c r="A6" s="62" t="s">
        <v>24</v>
      </c>
      <c r="B6" s="46">
        <v>43261</v>
      </c>
      <c r="L6" s="63"/>
      <c r="N6" s="18">
        <v>1.25</v>
      </c>
      <c r="O6" s="67">
        <v>0.19390000402927399</v>
      </c>
      <c r="P6" s="67">
        <v>0.19079999625682831</v>
      </c>
      <c r="Q6" s="67">
        <f t="shared" si="0"/>
        <v>0.19235000014305115</v>
      </c>
      <c r="R6" s="18"/>
      <c r="S6" s="18"/>
      <c r="T6" s="18"/>
      <c r="U6" s="18"/>
      <c r="V6" s="18"/>
      <c r="W6" s="18"/>
      <c r="X6" s="18"/>
      <c r="Y6" s="18">
        <v>3.75</v>
      </c>
      <c r="Z6" s="67">
        <v>0.91430002450942993</v>
      </c>
    </row>
    <row r="7" spans="1:26" x14ac:dyDescent="0.3">
      <c r="A7" s="62" t="s">
        <v>25</v>
      </c>
      <c r="B7" s="47" t="s">
        <v>107</v>
      </c>
      <c r="L7" s="63"/>
      <c r="N7" s="18">
        <v>0.5</v>
      </c>
      <c r="O7" s="67">
        <v>9.5100000500679016E-2</v>
      </c>
      <c r="P7" s="67">
        <v>8.9500002562999725E-2</v>
      </c>
      <c r="Q7" s="67">
        <f t="shared" si="0"/>
        <v>9.2300001531839371E-2</v>
      </c>
      <c r="R7" s="18"/>
      <c r="S7" s="18"/>
      <c r="T7" s="18"/>
      <c r="U7" s="18"/>
      <c r="V7" s="18"/>
      <c r="W7" s="18"/>
      <c r="X7" s="18"/>
      <c r="Y7" s="18">
        <v>6.9</v>
      </c>
      <c r="Z7" s="67">
        <v>2.2030000686645508</v>
      </c>
    </row>
    <row r="8" spans="1:26" x14ac:dyDescent="0.3">
      <c r="A8" s="62"/>
      <c r="L8" s="63"/>
      <c r="N8" s="18">
        <v>0</v>
      </c>
      <c r="O8" s="67">
        <v>6.4999997615814209E-2</v>
      </c>
      <c r="P8" s="67">
        <v>6.1400000005960464E-2</v>
      </c>
      <c r="Q8" s="67">
        <f>AVERAGE(O8:P8)</f>
        <v>6.3199998810887337E-2</v>
      </c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3">
      <c r="A9" s="62"/>
      <c r="L9" s="63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3">
      <c r="A10" s="62" t="s">
        <v>28</v>
      </c>
      <c r="E10" t="s">
        <v>29</v>
      </c>
      <c r="L10" s="63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3">
      <c r="A11" s="62" t="s">
        <v>30</v>
      </c>
      <c r="E11" t="s">
        <v>31</v>
      </c>
      <c r="L11" s="63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3">
      <c r="A12" s="62" t="s">
        <v>32</v>
      </c>
      <c r="E12" t="s">
        <v>84</v>
      </c>
      <c r="L12" s="63"/>
      <c r="N12" s="53" t="s">
        <v>85</v>
      </c>
      <c r="O12" s="53"/>
      <c r="P12" s="53"/>
      <c r="Q12" s="53" t="s">
        <v>9</v>
      </c>
      <c r="R12" s="52" t="s">
        <v>45</v>
      </c>
      <c r="S12" s="53" t="s">
        <v>9</v>
      </c>
      <c r="T12" s="53" t="s">
        <v>10</v>
      </c>
      <c r="U12" s="53" t="s">
        <v>13</v>
      </c>
      <c r="V12" s="18"/>
      <c r="W12" s="18"/>
      <c r="X12" s="18"/>
      <c r="Y12" s="18"/>
      <c r="Z12" s="18"/>
    </row>
    <row r="13" spans="1:26" ht="15.6" x14ac:dyDescent="0.3">
      <c r="A13" s="62" t="s">
        <v>33</v>
      </c>
      <c r="L13" s="63"/>
      <c r="N13" s="67" t="s">
        <v>87</v>
      </c>
      <c r="O13" s="67">
        <v>7.3600001633167267E-2</v>
      </c>
      <c r="P13" s="67">
        <v>7.3200002312660217E-2</v>
      </c>
      <c r="Q13" s="67">
        <f>AVERAGE(O13:P13)</f>
        <v>7.3400001972913742E-2</v>
      </c>
      <c r="R13" s="67">
        <f>((Q13-(-0.1047))/0.3333)</f>
        <v>0.53435344126286755</v>
      </c>
      <c r="S13" s="67">
        <f>AVERAGE(R13:R18)</f>
        <v>0.54860486175575451</v>
      </c>
      <c r="T13" s="67">
        <f>STDEV(R13:R18)</f>
        <v>2.5109838428782762E-2</v>
      </c>
      <c r="U13" s="67">
        <f>TTEST(R13:R18,R20:R25,2,2)</f>
        <v>0.45464782334848242</v>
      </c>
      <c r="V13" s="18"/>
      <c r="W13" s="70" t="s">
        <v>108</v>
      </c>
      <c r="X13" s="18"/>
      <c r="Y13" s="18"/>
      <c r="Z13" s="18"/>
    </row>
    <row r="14" spans="1:26" x14ac:dyDescent="0.3">
      <c r="A14" s="62"/>
      <c r="L14" s="63"/>
      <c r="N14" s="67" t="s">
        <v>88</v>
      </c>
      <c r="O14" s="67">
        <v>7.3799997568130493E-2</v>
      </c>
      <c r="P14" s="67">
        <v>7.5599998235702515E-2</v>
      </c>
      <c r="Q14" s="67">
        <f t="shared" ref="Q14:Q29" si="1">AVERAGE(O14:P14)</f>
        <v>7.4699997901916504E-2</v>
      </c>
      <c r="R14" s="67">
        <f t="shared" ref="R14:R29" si="2">((Q14-(-0.1047))/0.3333)</f>
        <v>0.53825381908765835</v>
      </c>
      <c r="S14" s="67"/>
      <c r="T14" s="67"/>
      <c r="U14" s="67"/>
      <c r="V14" s="18"/>
      <c r="W14" s="18"/>
      <c r="X14" s="18"/>
      <c r="Y14" s="18"/>
      <c r="Z14" s="18"/>
    </row>
    <row r="15" spans="1:26" x14ac:dyDescent="0.3">
      <c r="A15" s="62"/>
      <c r="L15" s="63"/>
      <c r="N15" s="67" t="s">
        <v>89</v>
      </c>
      <c r="O15" s="67">
        <v>7.0900000631809235E-2</v>
      </c>
      <c r="P15" s="67">
        <v>6.7100003361701965E-2</v>
      </c>
      <c r="Q15" s="67">
        <f t="shared" si="1"/>
        <v>6.90000019967556E-2</v>
      </c>
      <c r="R15" s="67">
        <f t="shared" si="2"/>
        <v>0.52115212120238708</v>
      </c>
      <c r="S15" s="67"/>
      <c r="T15" s="67"/>
      <c r="U15" s="67"/>
      <c r="V15" s="18"/>
      <c r="W15" s="18"/>
      <c r="X15" s="18"/>
      <c r="Y15" s="18"/>
      <c r="Z15" s="18"/>
    </row>
    <row r="16" spans="1:26" x14ac:dyDescent="0.3">
      <c r="A16" s="62" t="s">
        <v>34</v>
      </c>
      <c r="L16" s="63"/>
      <c r="N16" s="67" t="s">
        <v>90</v>
      </c>
      <c r="O16" s="67">
        <v>7.5000002980232239E-2</v>
      </c>
      <c r="P16" s="67">
        <v>7.5300000607967377E-2</v>
      </c>
      <c r="Q16" s="67">
        <f t="shared" si="1"/>
        <v>7.5150001794099808E-2</v>
      </c>
      <c r="R16" s="67">
        <f t="shared" si="2"/>
        <v>0.53960396577887737</v>
      </c>
      <c r="S16" s="67"/>
      <c r="T16" s="67"/>
      <c r="U16" s="67"/>
      <c r="V16" s="18"/>
      <c r="W16" s="18"/>
      <c r="X16" s="18"/>
      <c r="Y16" s="18"/>
      <c r="Z16" s="18"/>
    </row>
    <row r="17" spans="1:26" x14ac:dyDescent="0.3">
      <c r="A17" s="62" t="s">
        <v>35</v>
      </c>
      <c r="E17" t="s">
        <v>36</v>
      </c>
      <c r="L17" s="63"/>
      <c r="N17" s="67" t="s">
        <v>91</v>
      </c>
      <c r="O17" s="67">
        <v>8.6999997496604919E-2</v>
      </c>
      <c r="P17" s="67">
        <v>8.3999998867511749E-2</v>
      </c>
      <c r="Q17" s="67">
        <f t="shared" si="1"/>
        <v>8.5499998182058334E-2</v>
      </c>
      <c r="R17" s="67">
        <f t="shared" si="2"/>
        <v>0.57065706025220031</v>
      </c>
      <c r="S17" s="67"/>
      <c r="T17" s="67"/>
      <c r="U17" s="67"/>
      <c r="V17" s="18"/>
      <c r="W17" s="18"/>
      <c r="X17" s="18"/>
      <c r="Y17" s="18"/>
      <c r="Z17" s="18"/>
    </row>
    <row r="18" spans="1:26" x14ac:dyDescent="0.3">
      <c r="A18" s="62" t="s">
        <v>37</v>
      </c>
      <c r="E18">
        <v>450</v>
      </c>
      <c r="F18" t="s">
        <v>38</v>
      </c>
      <c r="L18" s="63"/>
      <c r="N18" s="67" t="s">
        <v>92</v>
      </c>
      <c r="O18" s="67">
        <v>9.2500001192092896E-2</v>
      </c>
      <c r="P18" s="67">
        <v>8.9800000190734863E-2</v>
      </c>
      <c r="Q18" s="67">
        <f t="shared" si="1"/>
        <v>9.1150000691413879E-2</v>
      </c>
      <c r="R18" s="67">
        <f t="shared" si="2"/>
        <v>0.58760876295053677</v>
      </c>
      <c r="S18" s="67"/>
      <c r="T18" s="67"/>
      <c r="U18" s="67"/>
      <c r="V18" s="18"/>
      <c r="W18" s="18"/>
      <c r="X18" s="18"/>
      <c r="Y18" s="18"/>
      <c r="Z18" s="18"/>
    </row>
    <row r="19" spans="1:26" x14ac:dyDescent="0.3">
      <c r="A19" s="62" t="s">
        <v>39</v>
      </c>
      <c r="E19">
        <v>9</v>
      </c>
      <c r="F19" t="s">
        <v>38</v>
      </c>
      <c r="L19" s="63"/>
      <c r="N19" s="53" t="s">
        <v>8</v>
      </c>
      <c r="O19" s="79"/>
      <c r="P19" s="79"/>
      <c r="Q19" s="79"/>
      <c r="R19" s="79"/>
      <c r="S19" s="79"/>
      <c r="T19" s="79"/>
      <c r="U19" s="79"/>
      <c r="V19" s="18"/>
      <c r="W19" s="18"/>
      <c r="X19" s="18"/>
      <c r="Y19" s="18"/>
      <c r="Z19" s="18"/>
    </row>
    <row r="20" spans="1:26" x14ac:dyDescent="0.3">
      <c r="A20" s="62" t="s">
        <v>41</v>
      </c>
      <c r="E20">
        <v>25</v>
      </c>
      <c r="L20" s="63"/>
      <c r="N20" s="67" t="s">
        <v>87</v>
      </c>
      <c r="O20" s="67">
        <v>7.2800002992153168E-2</v>
      </c>
      <c r="P20" s="67">
        <v>7.6300002634525299E-2</v>
      </c>
      <c r="Q20" s="67">
        <f t="shared" si="1"/>
        <v>7.4550002813339233E-2</v>
      </c>
      <c r="R20" s="67">
        <f t="shared" si="2"/>
        <v>0.53780378881889968</v>
      </c>
      <c r="S20" s="67">
        <f>AVERAGE(R20:R25)</f>
        <v>0.54005400536179327</v>
      </c>
      <c r="T20" s="67">
        <f>STDEV(R20:R25)</f>
        <v>9.7211549289591172E-3</v>
      </c>
      <c r="U20" s="67"/>
      <c r="V20" s="18"/>
      <c r="W20" s="18"/>
      <c r="X20" s="18"/>
      <c r="Y20" s="18"/>
      <c r="Z20" s="18"/>
    </row>
    <row r="21" spans="1:26" x14ac:dyDescent="0.3">
      <c r="A21" s="62" t="s">
        <v>47</v>
      </c>
      <c r="E21">
        <v>0</v>
      </c>
      <c r="F21" t="s">
        <v>48</v>
      </c>
      <c r="L21" s="63"/>
      <c r="N21" s="67" t="s">
        <v>88</v>
      </c>
      <c r="O21" s="67">
        <v>7.1599997580051422E-2</v>
      </c>
      <c r="P21" s="67">
        <v>7.4699997901916504E-2</v>
      </c>
      <c r="Q21" s="67">
        <f t="shared" si="1"/>
        <v>7.3149997740983963E-2</v>
      </c>
      <c r="R21" s="67">
        <f t="shared" si="2"/>
        <v>0.53360335355830779</v>
      </c>
      <c r="S21" s="67"/>
      <c r="T21" s="67"/>
      <c r="U21" s="67"/>
      <c r="V21" s="18"/>
      <c r="W21" s="18"/>
      <c r="X21" s="18"/>
      <c r="Y21" s="18"/>
      <c r="Z21" s="18"/>
    </row>
    <row r="22" spans="1:26" x14ac:dyDescent="0.3">
      <c r="A22" s="62" t="s">
        <v>50</v>
      </c>
      <c r="E22" t="s">
        <v>51</v>
      </c>
      <c r="L22" s="63"/>
      <c r="N22" s="67" t="s">
        <v>89</v>
      </c>
      <c r="O22" s="67">
        <v>7.7699996531009674E-2</v>
      </c>
      <c r="P22" s="67">
        <v>8.150000125169754E-2</v>
      </c>
      <c r="Q22" s="67">
        <f t="shared" si="1"/>
        <v>7.9599998891353607E-2</v>
      </c>
      <c r="R22" s="67">
        <f t="shared" si="2"/>
        <v>0.55295529220328121</v>
      </c>
      <c r="S22" s="67"/>
      <c r="T22" s="67"/>
      <c r="U22" s="67"/>
      <c r="V22" s="18"/>
      <c r="W22" s="18"/>
      <c r="X22" s="18"/>
      <c r="Y22" s="18"/>
      <c r="Z22" s="18"/>
    </row>
    <row r="23" spans="1:26" x14ac:dyDescent="0.3">
      <c r="A23" s="62" t="s">
        <v>53</v>
      </c>
      <c r="B23" s="47" t="s">
        <v>109</v>
      </c>
      <c r="L23" s="63"/>
      <c r="N23" s="67" t="s">
        <v>90</v>
      </c>
      <c r="O23" s="67">
        <v>7.1599997580051422E-2</v>
      </c>
      <c r="P23" s="67">
        <v>7.4400000274181366E-2</v>
      </c>
      <c r="Q23" s="67">
        <f t="shared" si="1"/>
        <v>7.2999998927116394E-2</v>
      </c>
      <c r="R23" s="67">
        <f t="shared" si="2"/>
        <v>0.53315331211256056</v>
      </c>
      <c r="S23" s="67"/>
      <c r="T23" s="67"/>
      <c r="U23" s="67"/>
      <c r="V23" s="18"/>
      <c r="W23" s="18"/>
      <c r="X23" s="18"/>
      <c r="Y23" s="18"/>
      <c r="Z23" s="18"/>
    </row>
    <row r="24" spans="1:26" x14ac:dyDescent="0.3">
      <c r="A24" s="62"/>
      <c r="L24" s="63"/>
      <c r="N24" s="67" t="s">
        <v>91</v>
      </c>
      <c r="O24" s="67">
        <v>7.9499997198581696E-2</v>
      </c>
      <c r="P24" s="67">
        <v>7.8800000250339508E-2</v>
      </c>
      <c r="Q24" s="67">
        <f t="shared" si="1"/>
        <v>7.9149998724460602E-2</v>
      </c>
      <c r="R24" s="67">
        <f t="shared" si="2"/>
        <v>0.55160515668905075</v>
      </c>
      <c r="S24" s="67"/>
      <c r="T24" s="67"/>
      <c r="U24" s="67"/>
      <c r="V24" s="18"/>
      <c r="W24" s="18"/>
      <c r="X24" s="18"/>
      <c r="Y24" s="18"/>
      <c r="Z24" s="18"/>
    </row>
    <row r="25" spans="1:26" x14ac:dyDescent="0.3">
      <c r="A25" s="62"/>
      <c r="B25" t="s">
        <v>110</v>
      </c>
      <c r="L25" s="63"/>
      <c r="N25" s="67" t="s">
        <v>92</v>
      </c>
      <c r="O25" s="67">
        <v>7.2400003671646118E-2</v>
      </c>
      <c r="P25" s="67">
        <v>7.2300001978874207E-2</v>
      </c>
      <c r="Q25" s="67">
        <f t="shared" si="1"/>
        <v>7.2350002825260162E-2</v>
      </c>
      <c r="R25" s="67">
        <f t="shared" si="2"/>
        <v>0.53120312878865938</v>
      </c>
      <c r="S25" s="67"/>
      <c r="T25" s="67"/>
      <c r="U25" s="67"/>
      <c r="V25" s="18"/>
      <c r="W25" s="18"/>
      <c r="X25" s="18"/>
      <c r="Y25" s="18"/>
      <c r="Z25" s="18"/>
    </row>
    <row r="26" spans="1:26" x14ac:dyDescent="0.3">
      <c r="A26" s="74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G26" s="56">
        <v>6</v>
      </c>
      <c r="L26" s="63"/>
      <c r="O26" s="67"/>
      <c r="P26" s="67"/>
      <c r="Q26" s="67"/>
      <c r="R26" s="67"/>
      <c r="S26" s="67"/>
      <c r="T26" s="82"/>
      <c r="U26" s="82"/>
      <c r="V26" s="18"/>
      <c r="W26" s="18"/>
      <c r="X26" s="18"/>
      <c r="Y26" s="18"/>
      <c r="Z26" s="18"/>
    </row>
    <row r="27" spans="1:26" x14ac:dyDescent="0.3">
      <c r="A27" s="74" t="s">
        <v>61</v>
      </c>
      <c r="B27">
        <v>6.4999997615814209E-2</v>
      </c>
      <c r="C27">
        <v>6.1400000005960464E-2</v>
      </c>
      <c r="D27">
        <v>7.3600001633167267E-2</v>
      </c>
      <c r="E27">
        <v>7.3200002312660217E-2</v>
      </c>
      <c r="F27">
        <v>7.2800002992153168E-2</v>
      </c>
      <c r="G27">
        <v>7.6300002634525299E-2</v>
      </c>
      <c r="L27" s="63"/>
      <c r="N27" s="52" t="s">
        <v>111</v>
      </c>
      <c r="O27" s="53"/>
      <c r="P27" s="53"/>
      <c r="Q27" s="79"/>
      <c r="R27" s="79"/>
      <c r="S27" s="53"/>
      <c r="T27" s="83"/>
      <c r="U27" s="83"/>
      <c r="V27" s="18"/>
      <c r="W27" s="18"/>
      <c r="X27" s="18"/>
      <c r="Y27" s="18"/>
      <c r="Z27" s="18"/>
    </row>
    <row r="28" spans="1:26" x14ac:dyDescent="0.3">
      <c r="A28" s="74" t="s">
        <v>63</v>
      </c>
      <c r="B28">
        <v>2.2030000686645508</v>
      </c>
      <c r="C28">
        <v>2.4595999717712402</v>
      </c>
      <c r="D28">
        <v>7.3799997568130493E-2</v>
      </c>
      <c r="E28">
        <v>7.5599998235702515E-2</v>
      </c>
      <c r="F28">
        <v>7.1599997580051422E-2</v>
      </c>
      <c r="G28">
        <v>7.4699997901916504E-2</v>
      </c>
      <c r="L28" s="63"/>
      <c r="N28" s="18"/>
      <c r="O28" s="67">
        <v>0.1307000070810318</v>
      </c>
      <c r="P28" s="67">
        <v>0.13189999759197235</v>
      </c>
      <c r="Q28" s="67">
        <f t="shared" si="1"/>
        <v>0.13130000233650208</v>
      </c>
      <c r="R28" s="67">
        <f t="shared" si="2"/>
        <v>0.70807081409091543</v>
      </c>
      <c r="S28" s="67"/>
      <c r="T28" s="67"/>
      <c r="U28" s="67"/>
      <c r="V28" s="18"/>
      <c r="W28" s="18"/>
      <c r="X28" s="18"/>
      <c r="Y28" s="18"/>
      <c r="Z28" s="18"/>
    </row>
    <row r="29" spans="1:26" x14ac:dyDescent="0.3">
      <c r="A29" s="74" t="s">
        <v>65</v>
      </c>
      <c r="B29">
        <v>0.91430002450942993</v>
      </c>
      <c r="C29">
        <v>0.94690001010894775</v>
      </c>
      <c r="D29">
        <v>7.0900000631809235E-2</v>
      </c>
      <c r="E29">
        <v>6.7100003361701965E-2</v>
      </c>
      <c r="F29">
        <v>7.7699996531009674E-2</v>
      </c>
      <c r="G29">
        <v>8.150000125169754E-2</v>
      </c>
      <c r="L29" s="63"/>
      <c r="N29" s="18"/>
      <c r="O29" s="67">
        <v>0.87430000305175781</v>
      </c>
      <c r="P29" s="67">
        <v>1.0652999877929688</v>
      </c>
      <c r="Q29" s="67">
        <f t="shared" si="1"/>
        <v>0.96979999542236328</v>
      </c>
      <c r="R29" s="67">
        <f t="shared" si="2"/>
        <v>3.2238223685039404</v>
      </c>
      <c r="S29" s="67"/>
      <c r="T29" s="67"/>
      <c r="U29" s="67"/>
      <c r="V29" s="18"/>
      <c r="W29" s="18"/>
      <c r="X29" s="18"/>
      <c r="Y29" s="18"/>
      <c r="Z29" s="18"/>
    </row>
    <row r="30" spans="1:26" x14ac:dyDescent="0.3">
      <c r="A30" s="74" t="s">
        <v>67</v>
      </c>
      <c r="B30">
        <v>0.19390000402927399</v>
      </c>
      <c r="C30">
        <v>0.19079999625682831</v>
      </c>
      <c r="D30">
        <v>7.5000002980232239E-2</v>
      </c>
      <c r="E30">
        <v>7.5300000607967377E-2</v>
      </c>
      <c r="F30">
        <v>7.1599997580051422E-2</v>
      </c>
      <c r="G30">
        <v>7.4400000274181366E-2</v>
      </c>
      <c r="L30" s="63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x14ac:dyDescent="0.3">
      <c r="A31" s="74" t="s">
        <v>69</v>
      </c>
      <c r="B31">
        <v>9.5100000500679016E-2</v>
      </c>
      <c r="C31">
        <v>8.9500002562999725E-2</v>
      </c>
      <c r="D31">
        <v>8.6999997496604919E-2</v>
      </c>
      <c r="E31">
        <v>8.3999998867511749E-2</v>
      </c>
      <c r="F31">
        <v>7.9499997198581696E-2</v>
      </c>
      <c r="G31">
        <v>7.8800000250339508E-2</v>
      </c>
      <c r="L31" s="63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x14ac:dyDescent="0.3">
      <c r="A32" s="74" t="s">
        <v>71</v>
      </c>
      <c r="B32">
        <v>7.6200000941753387E-2</v>
      </c>
      <c r="C32">
        <v>6.9300003349781036E-2</v>
      </c>
      <c r="D32">
        <v>9.2500001192092896E-2</v>
      </c>
      <c r="E32">
        <v>8.9800000190734863E-2</v>
      </c>
      <c r="F32">
        <v>7.2400003671646118E-2</v>
      </c>
      <c r="G32">
        <v>7.2300001978874207E-2</v>
      </c>
      <c r="L32" s="63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x14ac:dyDescent="0.3">
      <c r="A33" s="74" t="s">
        <v>73</v>
      </c>
      <c r="B33">
        <v>0.1307000070810318</v>
      </c>
      <c r="C33">
        <v>0.13189999759197235</v>
      </c>
      <c r="D33">
        <v>6.9399997591972351E-2</v>
      </c>
      <c r="E33">
        <v>6.5300002694129944E-2</v>
      </c>
      <c r="F33">
        <v>6.7000001668930054E-2</v>
      </c>
      <c r="G33">
        <v>6.5099999308586121E-2</v>
      </c>
      <c r="L33" s="63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x14ac:dyDescent="0.3">
      <c r="A34" s="74" t="s">
        <v>75</v>
      </c>
      <c r="B34">
        <v>0.87430000305175781</v>
      </c>
      <c r="C34">
        <v>1.0652999877929688</v>
      </c>
      <c r="D34">
        <v>7.1000002324581146E-2</v>
      </c>
      <c r="E34">
        <v>6.4000003039836884E-2</v>
      </c>
      <c r="F34">
        <v>6.3199996948242188E-2</v>
      </c>
      <c r="G34">
        <v>6.5700002014636993E-2</v>
      </c>
      <c r="L34" s="63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x14ac:dyDescent="0.3">
      <c r="A35" s="62"/>
      <c r="L35" s="63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x14ac:dyDescent="0.3">
      <c r="A36" s="62"/>
      <c r="L36" s="63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x14ac:dyDescent="0.3">
      <c r="A37" s="62"/>
      <c r="L37" s="63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x14ac:dyDescent="0.3">
      <c r="A38" s="62" t="s">
        <v>80</v>
      </c>
      <c r="B38" s="47" t="s">
        <v>112</v>
      </c>
      <c r="L38" s="63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5" thickBot="1" x14ac:dyDescent="0.35">
      <c r="A39" s="7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7"/>
    </row>
  </sheetData>
  <mergeCells count="1">
    <mergeCell ref="A1:V1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77200-0D02-4451-BD04-544E9B5F1CB7}">
  <dimension ref="A1:Y39"/>
  <sheetViews>
    <sheetView topLeftCell="D1" workbookViewId="0">
      <selection activeCell="D1" sqref="D1:Y1"/>
    </sheetView>
  </sheetViews>
  <sheetFormatPr defaultRowHeight="14.4" x14ac:dyDescent="0.3"/>
  <cols>
    <col min="18" max="18" width="12.109375" customWidth="1"/>
  </cols>
  <sheetData>
    <row r="1" spans="1:25" ht="18" thickBot="1" x14ac:dyDescent="0.35">
      <c r="D1" s="112" t="s">
        <v>143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</row>
    <row r="2" spans="1:25" x14ac:dyDescent="0.3">
      <c r="A2" s="59" t="s">
        <v>17</v>
      </c>
      <c r="B2" s="60"/>
      <c r="C2" s="60"/>
      <c r="D2" s="60"/>
      <c r="E2" s="60" t="s">
        <v>18</v>
      </c>
      <c r="F2" s="60"/>
      <c r="G2" s="60"/>
      <c r="H2" s="60"/>
      <c r="I2" s="60"/>
      <c r="J2" s="60"/>
      <c r="K2" s="60"/>
      <c r="L2" s="61"/>
    </row>
    <row r="3" spans="1:25" x14ac:dyDescent="0.3">
      <c r="A3" s="62" t="s">
        <v>19</v>
      </c>
      <c r="E3" t="s">
        <v>20</v>
      </c>
      <c r="I3" t="s">
        <v>21</v>
      </c>
      <c r="L3" s="63"/>
      <c r="N3" s="64" t="s">
        <v>82</v>
      </c>
      <c r="O3" s="65"/>
      <c r="P3" s="65"/>
      <c r="Q3" s="66" t="s">
        <v>9</v>
      </c>
    </row>
    <row r="4" spans="1:25" x14ac:dyDescent="0.3">
      <c r="A4" s="62" t="s">
        <v>22</v>
      </c>
      <c r="E4" t="s">
        <v>23</v>
      </c>
      <c r="L4" s="63"/>
      <c r="N4">
        <v>1</v>
      </c>
      <c r="O4" s="67">
        <v>0.37549999356269836</v>
      </c>
      <c r="P4" s="67">
        <v>0.39140000939369202</v>
      </c>
      <c r="Q4" s="67">
        <f>AVERAGE(O4:P4)</f>
        <v>0.38345000147819519</v>
      </c>
    </row>
    <row r="5" spans="1:25" x14ac:dyDescent="0.3">
      <c r="A5" s="62"/>
      <c r="L5" s="63"/>
      <c r="N5">
        <v>0.5</v>
      </c>
      <c r="O5" s="67">
        <v>0.22679999470710754</v>
      </c>
      <c r="P5" s="67">
        <v>0.21500000357627869</v>
      </c>
      <c r="Q5" s="67">
        <f t="shared" ref="Q5:Q10" si="0">AVERAGE(O5:P5)</f>
        <v>0.22089999914169312</v>
      </c>
    </row>
    <row r="6" spans="1:25" x14ac:dyDescent="0.3">
      <c r="A6" s="62" t="s">
        <v>24</v>
      </c>
      <c r="B6" s="46">
        <v>43260</v>
      </c>
      <c r="L6" s="63"/>
      <c r="N6">
        <v>0.25</v>
      </c>
      <c r="O6" s="67">
        <v>0.14079999923706055</v>
      </c>
      <c r="P6" s="67">
        <v>0.12890000641345978</v>
      </c>
      <c r="Q6" s="67">
        <f t="shared" si="0"/>
        <v>0.13485000282526016</v>
      </c>
    </row>
    <row r="7" spans="1:25" x14ac:dyDescent="0.3">
      <c r="A7" s="62" t="s">
        <v>25</v>
      </c>
      <c r="B7" s="47" t="s">
        <v>83</v>
      </c>
      <c r="L7" s="63"/>
      <c r="N7">
        <v>0.125</v>
      </c>
      <c r="O7" s="67">
        <v>9.8399996757507324E-2</v>
      </c>
      <c r="P7" s="67">
        <v>9.7599998116493225E-2</v>
      </c>
      <c r="Q7" s="67">
        <f t="shared" si="0"/>
        <v>9.7999997437000275E-2</v>
      </c>
    </row>
    <row r="8" spans="1:25" x14ac:dyDescent="0.3">
      <c r="A8" s="62"/>
      <c r="L8" s="63"/>
      <c r="N8">
        <v>6.25E-2</v>
      </c>
      <c r="O8" s="67">
        <v>7.7899999916553497E-2</v>
      </c>
      <c r="P8" s="67">
        <v>8.2000002264976501E-2</v>
      </c>
      <c r="Q8" s="67">
        <f t="shared" si="0"/>
        <v>7.9950001090764999E-2</v>
      </c>
    </row>
    <row r="9" spans="1:25" x14ac:dyDescent="0.3">
      <c r="A9" s="62"/>
      <c r="L9" s="63"/>
      <c r="N9">
        <v>3.125E-2</v>
      </c>
      <c r="O9" s="67">
        <v>6.9799996912479401E-2</v>
      </c>
      <c r="P9" s="67">
        <v>6.9300003349781036E-2</v>
      </c>
      <c r="Q9" s="67">
        <f t="shared" si="0"/>
        <v>6.9550000131130219E-2</v>
      </c>
    </row>
    <row r="10" spans="1:25" x14ac:dyDescent="0.3">
      <c r="A10" s="62" t="s">
        <v>28</v>
      </c>
      <c r="E10" t="s">
        <v>29</v>
      </c>
      <c r="L10" s="63"/>
      <c r="N10">
        <v>0</v>
      </c>
      <c r="O10" s="67">
        <v>6.1299998313188553E-2</v>
      </c>
      <c r="P10" s="67">
        <v>6.0699999332427979E-2</v>
      </c>
      <c r="Q10" s="67">
        <f t="shared" si="0"/>
        <v>6.0999998822808266E-2</v>
      </c>
    </row>
    <row r="11" spans="1:25" x14ac:dyDescent="0.3">
      <c r="A11" s="62" t="s">
        <v>30</v>
      </c>
      <c r="E11" t="s">
        <v>31</v>
      </c>
      <c r="L11" s="63"/>
    </row>
    <row r="12" spans="1:25" ht="15.6" x14ac:dyDescent="0.3">
      <c r="A12" s="62" t="s">
        <v>32</v>
      </c>
      <c r="E12" t="s">
        <v>84</v>
      </c>
      <c r="L12" s="63"/>
      <c r="N12" s="68" t="s">
        <v>85</v>
      </c>
      <c r="O12" s="68"/>
      <c r="P12" s="68"/>
      <c r="Q12" s="68" t="s">
        <v>9</v>
      </c>
      <c r="R12" s="69" t="s">
        <v>82</v>
      </c>
      <c r="S12" s="68" t="s">
        <v>9</v>
      </c>
      <c r="T12" s="68" t="s">
        <v>10</v>
      </c>
      <c r="U12" s="68" t="s">
        <v>13</v>
      </c>
      <c r="W12" s="70" t="s">
        <v>86</v>
      </c>
    </row>
    <row r="13" spans="1:25" x14ac:dyDescent="0.3">
      <c r="A13" s="62" t="s">
        <v>33</v>
      </c>
      <c r="L13" s="63"/>
      <c r="N13" s="67" t="s">
        <v>87</v>
      </c>
      <c r="O13" s="67">
        <v>0.23100000619888306</v>
      </c>
      <c r="P13" s="67">
        <v>0.23579999804496765</v>
      </c>
      <c r="Q13" s="67">
        <f>AVERAGE(O13:P13)</f>
        <v>0.23340000212192535</v>
      </c>
      <c r="R13" s="71">
        <f>((Q13-0.0586)/0.3238)</f>
        <v>0.53983941359458121</v>
      </c>
      <c r="S13" s="67">
        <f>AVERAGE(R13:R18)</f>
        <v>0.45268683841450857</v>
      </c>
      <c r="T13" s="67">
        <f>STDEV(R13:R18)</f>
        <v>8.3382278746262223E-2</v>
      </c>
      <c r="U13" s="67">
        <f>TTEST(R13:R18,R20:R25,2,2)</f>
        <v>4.0922007677001411E-3</v>
      </c>
    </row>
    <row r="14" spans="1:25" x14ac:dyDescent="0.3">
      <c r="A14" s="62"/>
      <c r="L14" s="63"/>
      <c r="N14" s="67" t="s">
        <v>88</v>
      </c>
      <c r="O14" s="67">
        <v>0.17229999601840973</v>
      </c>
      <c r="P14" s="67">
        <v>0.17149999737739563</v>
      </c>
      <c r="Q14" s="67">
        <f t="shared" ref="Q14:Q25" si="1">AVERAGE(O14:P14)</f>
        <v>0.17189999669790268</v>
      </c>
      <c r="R14" s="71">
        <f t="shared" ref="R14:R25" si="2">((Q14-0.0586)/0.3238)</f>
        <v>0.34990734001822943</v>
      </c>
      <c r="S14" s="67"/>
      <c r="T14" s="67"/>
      <c r="U14" s="67"/>
    </row>
    <row r="15" spans="1:25" x14ac:dyDescent="0.3">
      <c r="A15" s="62"/>
      <c r="L15" s="63"/>
      <c r="N15" s="67" t="s">
        <v>89</v>
      </c>
      <c r="O15" s="67">
        <v>0.13320000469684601</v>
      </c>
      <c r="P15" s="67">
        <v>0.13600000739097595</v>
      </c>
      <c r="Q15" s="67">
        <f t="shared" si="1"/>
        <v>0.13460000604391098</v>
      </c>
      <c r="R15" s="71"/>
      <c r="S15" s="67"/>
      <c r="T15" s="67"/>
      <c r="U15" s="67"/>
    </row>
    <row r="16" spans="1:25" x14ac:dyDescent="0.3">
      <c r="A16" s="62" t="s">
        <v>34</v>
      </c>
      <c r="L16" s="63"/>
      <c r="N16" s="67" t="s">
        <v>90</v>
      </c>
      <c r="O16" s="67">
        <v>0.22599999606609344</v>
      </c>
      <c r="P16" s="67">
        <v>0.22869999706745148</v>
      </c>
      <c r="Q16" s="67">
        <f t="shared" si="1"/>
        <v>0.22734999656677246</v>
      </c>
      <c r="R16" s="71">
        <f t="shared" si="2"/>
        <v>0.52115502336866115</v>
      </c>
      <c r="S16" s="67"/>
      <c r="T16" s="67"/>
      <c r="U16" s="67"/>
    </row>
    <row r="17" spans="1:21" x14ac:dyDescent="0.3">
      <c r="A17" s="62" t="s">
        <v>35</v>
      </c>
      <c r="E17" t="s">
        <v>36</v>
      </c>
      <c r="L17" s="63"/>
      <c r="N17" s="67" t="s">
        <v>91</v>
      </c>
      <c r="O17" s="67">
        <v>0.21209999918937683</v>
      </c>
      <c r="P17" s="67">
        <v>0.20849999785423279</v>
      </c>
      <c r="Q17" s="67">
        <f t="shared" si="1"/>
        <v>0.21029999852180481</v>
      </c>
      <c r="R17" s="71">
        <f t="shared" si="2"/>
        <v>0.4684990689370131</v>
      </c>
      <c r="S17" s="67"/>
      <c r="T17" s="67"/>
      <c r="U17" s="67"/>
    </row>
    <row r="18" spans="1:21" x14ac:dyDescent="0.3">
      <c r="A18" s="62" t="s">
        <v>37</v>
      </c>
      <c r="E18">
        <v>562</v>
      </c>
      <c r="F18" t="s">
        <v>38</v>
      </c>
      <c r="L18" s="63"/>
      <c r="N18" s="67" t="s">
        <v>92</v>
      </c>
      <c r="O18" s="67">
        <v>0.18129999935626984</v>
      </c>
      <c r="P18" s="67">
        <v>0.18459999561309814</v>
      </c>
      <c r="Q18" s="67">
        <f t="shared" si="1"/>
        <v>0.18294999748468399</v>
      </c>
      <c r="R18" s="71">
        <f t="shared" si="2"/>
        <v>0.38403334615405804</v>
      </c>
      <c r="S18" s="67"/>
      <c r="T18" s="67"/>
      <c r="U18" s="67"/>
    </row>
    <row r="19" spans="1:21" x14ac:dyDescent="0.3">
      <c r="A19" s="62" t="s">
        <v>39</v>
      </c>
      <c r="E19">
        <v>9</v>
      </c>
      <c r="F19" t="s">
        <v>38</v>
      </c>
      <c r="L19" s="63"/>
      <c r="N19" s="68" t="s">
        <v>8</v>
      </c>
      <c r="O19" s="72"/>
      <c r="P19" s="72"/>
      <c r="Q19" s="72"/>
      <c r="R19" s="73"/>
      <c r="S19" s="72"/>
      <c r="T19" s="72"/>
      <c r="U19" s="72"/>
    </row>
    <row r="20" spans="1:21" x14ac:dyDescent="0.3">
      <c r="A20" s="62" t="s">
        <v>41</v>
      </c>
      <c r="E20">
        <v>25</v>
      </c>
      <c r="L20" s="63"/>
      <c r="N20" s="67" t="s">
        <v>87</v>
      </c>
      <c r="O20" s="67">
        <v>0.17540000379085541</v>
      </c>
      <c r="P20" s="67">
        <v>0.15270000696182251</v>
      </c>
      <c r="Q20" s="67">
        <f t="shared" si="1"/>
        <v>0.16405000537633896</v>
      </c>
      <c r="R20" s="71">
        <f t="shared" si="2"/>
        <v>0.32566400672124451</v>
      </c>
      <c r="S20" s="67">
        <f>AVERAGE(R20:R25)</f>
        <v>0.29465719834752402</v>
      </c>
      <c r="T20" s="67">
        <f>STDEV(R20:R25)</f>
        <v>3.0845299053326024E-2</v>
      </c>
      <c r="U20" s="67"/>
    </row>
    <row r="21" spans="1:21" x14ac:dyDescent="0.3">
      <c r="A21" s="62" t="s">
        <v>47</v>
      </c>
      <c r="E21">
        <v>0</v>
      </c>
      <c r="F21" t="s">
        <v>48</v>
      </c>
      <c r="L21" s="63"/>
      <c r="N21" s="67" t="s">
        <v>88</v>
      </c>
      <c r="O21" s="67">
        <v>0.41249999403953552</v>
      </c>
      <c r="P21" s="67">
        <v>0.40729999542236328</v>
      </c>
      <c r="Q21" s="67">
        <f t="shared" si="1"/>
        <v>0.4098999947309494</v>
      </c>
      <c r="R21" s="71"/>
      <c r="S21" s="67"/>
      <c r="T21" s="67"/>
      <c r="U21" s="67"/>
    </row>
    <row r="22" spans="1:21" x14ac:dyDescent="0.3">
      <c r="A22" s="62" t="s">
        <v>50</v>
      </c>
      <c r="E22" t="s">
        <v>51</v>
      </c>
      <c r="L22" s="63"/>
      <c r="N22" s="67" t="s">
        <v>89</v>
      </c>
      <c r="O22" s="67">
        <v>0.14800000190734863</v>
      </c>
      <c r="P22" s="67">
        <v>0.14740000665187836</v>
      </c>
      <c r="Q22" s="67">
        <f t="shared" si="1"/>
        <v>0.14770000427961349</v>
      </c>
      <c r="R22" s="71">
        <f t="shared" si="2"/>
        <v>0.27516987115384034</v>
      </c>
      <c r="S22" s="67"/>
      <c r="T22" s="67"/>
      <c r="U22" s="67"/>
    </row>
    <row r="23" spans="1:21" x14ac:dyDescent="0.3">
      <c r="A23" s="62" t="s">
        <v>53</v>
      </c>
      <c r="B23" s="47" t="s">
        <v>93</v>
      </c>
      <c r="L23" s="63"/>
      <c r="N23" s="67" t="s">
        <v>90</v>
      </c>
      <c r="O23" s="67">
        <v>0.15569999814033508</v>
      </c>
      <c r="P23" s="67">
        <v>0.15199999511241913</v>
      </c>
      <c r="Q23" s="67">
        <f t="shared" si="1"/>
        <v>0.15384999662637711</v>
      </c>
      <c r="R23" s="71">
        <f t="shared" si="2"/>
        <v>0.29416305320067054</v>
      </c>
      <c r="S23" s="67"/>
      <c r="T23" s="67"/>
      <c r="U23" s="67"/>
    </row>
    <row r="24" spans="1:21" x14ac:dyDescent="0.3">
      <c r="A24" s="62"/>
      <c r="L24" s="63"/>
      <c r="N24" s="67" t="s">
        <v>91</v>
      </c>
      <c r="O24" s="67">
        <v>0.16580000519752502</v>
      </c>
      <c r="P24" s="67">
        <v>0.16110000014305115</v>
      </c>
      <c r="Q24" s="67">
        <f t="shared" si="1"/>
        <v>0.16345000267028809</v>
      </c>
      <c r="R24" s="71">
        <f t="shared" si="2"/>
        <v>0.32381100268773344</v>
      </c>
      <c r="S24" s="67"/>
      <c r="T24" s="67"/>
      <c r="U24" s="67"/>
    </row>
    <row r="25" spans="1:21" x14ac:dyDescent="0.3">
      <c r="A25" s="62"/>
      <c r="B25" t="s">
        <v>94</v>
      </c>
      <c r="L25" s="63"/>
      <c r="N25" s="67" t="s">
        <v>92</v>
      </c>
      <c r="O25" s="67">
        <v>0.14319999516010284</v>
      </c>
      <c r="P25" s="67">
        <v>0.1387999951839447</v>
      </c>
      <c r="Q25" s="67">
        <f t="shared" si="1"/>
        <v>0.14099999517202377</v>
      </c>
      <c r="R25" s="71">
        <f t="shared" si="2"/>
        <v>0.25447805797413148</v>
      </c>
      <c r="S25" s="67"/>
      <c r="T25" s="67"/>
      <c r="U25" s="67"/>
    </row>
    <row r="26" spans="1:21" x14ac:dyDescent="0.3">
      <c r="A26" s="74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G26" s="56">
        <v>6</v>
      </c>
      <c r="L26" s="63"/>
    </row>
    <row r="27" spans="1:21" x14ac:dyDescent="0.3">
      <c r="A27" s="74" t="s">
        <v>61</v>
      </c>
      <c r="B27">
        <v>0.37549999356269836</v>
      </c>
      <c r="C27">
        <v>0.39140000939369202</v>
      </c>
      <c r="D27">
        <v>0.23100000619888306</v>
      </c>
      <c r="E27">
        <v>0.23579999804496765</v>
      </c>
      <c r="F27">
        <v>0.17540000379085541</v>
      </c>
      <c r="G27">
        <v>0.15270000696182251</v>
      </c>
      <c r="L27" s="63"/>
    </row>
    <row r="28" spans="1:21" x14ac:dyDescent="0.3">
      <c r="A28" s="74" t="s">
        <v>63</v>
      </c>
      <c r="B28">
        <v>0.22679999470710754</v>
      </c>
      <c r="C28">
        <v>0.21500000357627869</v>
      </c>
      <c r="D28">
        <v>0.17229999601840973</v>
      </c>
      <c r="E28">
        <v>0.17149999737739563</v>
      </c>
      <c r="F28">
        <v>0.41249999403953552</v>
      </c>
      <c r="G28">
        <v>0.40729999542236328</v>
      </c>
      <c r="L28" s="63"/>
    </row>
    <row r="29" spans="1:21" x14ac:dyDescent="0.3">
      <c r="A29" s="74" t="s">
        <v>65</v>
      </c>
      <c r="B29">
        <v>0.14079999923706055</v>
      </c>
      <c r="C29">
        <v>0.12890000641345978</v>
      </c>
      <c r="D29">
        <v>0.13320000469684601</v>
      </c>
      <c r="E29">
        <v>0.13600000739097595</v>
      </c>
      <c r="F29">
        <v>0.14800000190734863</v>
      </c>
      <c r="G29">
        <v>0.14740000665187836</v>
      </c>
      <c r="L29" s="63"/>
    </row>
    <row r="30" spans="1:21" x14ac:dyDescent="0.3">
      <c r="A30" s="74" t="s">
        <v>67</v>
      </c>
      <c r="B30">
        <v>9.8399996757507324E-2</v>
      </c>
      <c r="C30">
        <v>9.7599998116493225E-2</v>
      </c>
      <c r="D30">
        <v>0.22599999606609344</v>
      </c>
      <c r="E30">
        <v>0.22869999706745148</v>
      </c>
      <c r="F30">
        <v>0.15569999814033508</v>
      </c>
      <c r="G30">
        <v>0.15199999511241913</v>
      </c>
      <c r="L30" s="63"/>
    </row>
    <row r="31" spans="1:21" x14ac:dyDescent="0.3">
      <c r="A31" s="74" t="s">
        <v>69</v>
      </c>
      <c r="B31">
        <v>7.7899999916553497E-2</v>
      </c>
      <c r="C31">
        <v>8.2000002264976501E-2</v>
      </c>
      <c r="D31">
        <v>0.21209999918937683</v>
      </c>
      <c r="E31">
        <v>0.20849999785423279</v>
      </c>
      <c r="F31">
        <v>0.16580000519752502</v>
      </c>
      <c r="G31">
        <v>0.16110000014305115</v>
      </c>
      <c r="L31" s="63"/>
    </row>
    <row r="32" spans="1:21" x14ac:dyDescent="0.3">
      <c r="A32" s="74" t="s">
        <v>71</v>
      </c>
      <c r="B32">
        <v>6.9799996912479401E-2</v>
      </c>
      <c r="C32">
        <v>6.9300003349781036E-2</v>
      </c>
      <c r="D32">
        <v>0.18129999935626984</v>
      </c>
      <c r="E32">
        <v>0.18459999561309814</v>
      </c>
      <c r="F32">
        <v>0.14319999516010284</v>
      </c>
      <c r="G32">
        <v>0.1387999951839447</v>
      </c>
      <c r="L32" s="63"/>
    </row>
    <row r="33" spans="1:12" x14ac:dyDescent="0.3">
      <c r="A33" s="74" t="s">
        <v>73</v>
      </c>
      <c r="B33">
        <v>6.4400002360343933E-2</v>
      </c>
      <c r="C33">
        <v>6.7100003361701965E-2</v>
      </c>
      <c r="D33">
        <v>6.1700001358985901E-2</v>
      </c>
      <c r="E33">
        <v>6.2700003385543823E-2</v>
      </c>
      <c r="F33">
        <v>6.3199996948242188E-2</v>
      </c>
      <c r="G33">
        <v>6.1700001358985901E-2</v>
      </c>
      <c r="L33" s="63"/>
    </row>
    <row r="34" spans="1:12" x14ac:dyDescent="0.3">
      <c r="A34" s="74" t="s">
        <v>75</v>
      </c>
      <c r="B34">
        <v>6.1299998313188553E-2</v>
      </c>
      <c r="C34">
        <v>6.0699999332427979E-2</v>
      </c>
      <c r="D34">
        <v>6.1000000685453415E-2</v>
      </c>
      <c r="E34">
        <v>7.720000296831131E-2</v>
      </c>
      <c r="F34">
        <v>5.8600001037120819E-2</v>
      </c>
      <c r="G34">
        <v>5.9599999338388443E-2</v>
      </c>
      <c r="L34" s="63"/>
    </row>
    <row r="35" spans="1:12" x14ac:dyDescent="0.3">
      <c r="A35" s="62"/>
      <c r="L35" s="63"/>
    </row>
    <row r="36" spans="1:12" x14ac:dyDescent="0.3">
      <c r="A36" s="62"/>
      <c r="L36" s="63"/>
    </row>
    <row r="37" spans="1:12" x14ac:dyDescent="0.3">
      <c r="A37" s="62"/>
      <c r="L37" s="63"/>
    </row>
    <row r="38" spans="1:12" x14ac:dyDescent="0.3">
      <c r="A38" s="62" t="s">
        <v>80</v>
      </c>
      <c r="B38" s="47" t="s">
        <v>95</v>
      </c>
      <c r="L38" s="63"/>
    </row>
    <row r="39" spans="1:12" ht="15" thickBot="1" x14ac:dyDescent="0.35">
      <c r="A39" s="7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7"/>
    </row>
  </sheetData>
  <mergeCells count="1">
    <mergeCell ref="D1:Y1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23BEB-5F13-4994-86A8-A2D60F25EA9F}">
  <dimension ref="A1:Z39"/>
  <sheetViews>
    <sheetView workbookViewId="0">
      <selection sqref="A1:V1"/>
    </sheetView>
  </sheetViews>
  <sheetFormatPr defaultRowHeight="14.4" x14ac:dyDescent="0.3"/>
  <cols>
    <col min="14" max="14" width="10.44140625" customWidth="1"/>
    <col min="19" max="19" width="10.5546875" customWidth="1"/>
  </cols>
  <sheetData>
    <row r="1" spans="1:22" ht="18" thickBot="1" x14ac:dyDescent="0.35">
      <c r="A1" s="112" t="s">
        <v>144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2" x14ac:dyDescent="0.3">
      <c r="A2" s="59" t="s">
        <v>17</v>
      </c>
      <c r="B2" s="60"/>
      <c r="C2" s="60"/>
      <c r="D2" s="60"/>
      <c r="E2" s="60" t="s">
        <v>18</v>
      </c>
      <c r="F2" s="60"/>
      <c r="G2" s="60"/>
      <c r="H2" s="60"/>
      <c r="I2" s="60"/>
      <c r="J2" s="60"/>
      <c r="K2" s="60"/>
      <c r="L2" s="61"/>
    </row>
    <row r="3" spans="1:22" x14ac:dyDescent="0.3">
      <c r="A3" s="62" t="s">
        <v>19</v>
      </c>
      <c r="E3" t="s">
        <v>20</v>
      </c>
      <c r="I3" t="s">
        <v>21</v>
      </c>
      <c r="L3" s="63"/>
      <c r="N3" s="78" t="s">
        <v>96</v>
      </c>
      <c r="O3" s="66"/>
      <c r="P3" s="65"/>
      <c r="Q3" s="66" t="s">
        <v>9</v>
      </c>
    </row>
    <row r="4" spans="1:22" x14ac:dyDescent="0.3">
      <c r="A4" s="62" t="s">
        <v>22</v>
      </c>
      <c r="E4" t="s">
        <v>23</v>
      </c>
      <c r="L4" s="63"/>
      <c r="N4" s="54">
        <v>1410</v>
      </c>
      <c r="O4" s="67">
        <v>0.8101000189781189</v>
      </c>
      <c r="P4" s="67">
        <v>0.85530000925064087</v>
      </c>
      <c r="Q4" s="67">
        <f>AVERAGE(O4:P4)</f>
        <v>0.83270001411437988</v>
      </c>
    </row>
    <row r="5" spans="1:22" x14ac:dyDescent="0.3">
      <c r="A5" s="62"/>
      <c r="L5" s="63"/>
      <c r="N5" s="54">
        <v>705</v>
      </c>
      <c r="O5" s="67">
        <v>0.46520000696182251</v>
      </c>
      <c r="P5" s="67">
        <v>0.48500001430511475</v>
      </c>
      <c r="Q5" s="67">
        <f t="shared" ref="Q5:Q10" si="0">AVERAGE(O5:P5)</f>
        <v>0.47510001063346863</v>
      </c>
    </row>
    <row r="6" spans="1:22" x14ac:dyDescent="0.3">
      <c r="A6" s="62" t="s">
        <v>24</v>
      </c>
      <c r="B6" s="46">
        <v>43260</v>
      </c>
      <c r="L6" s="63"/>
      <c r="N6" s="54">
        <v>352.5</v>
      </c>
      <c r="O6" s="67">
        <v>0.31049999594688416</v>
      </c>
      <c r="P6" s="67">
        <v>0.31209999322891235</v>
      </c>
      <c r="Q6" s="67">
        <f t="shared" si="0"/>
        <v>0.31129999458789825</v>
      </c>
    </row>
    <row r="7" spans="1:22" x14ac:dyDescent="0.3">
      <c r="A7" s="62" t="s">
        <v>25</v>
      </c>
      <c r="B7" s="47" t="s">
        <v>97</v>
      </c>
      <c r="L7" s="63"/>
      <c r="N7" s="54">
        <v>176.25</v>
      </c>
      <c r="O7" s="67">
        <v>0.20640000700950623</v>
      </c>
      <c r="P7" s="67">
        <v>0.20630000531673431</v>
      </c>
      <c r="Q7" s="67">
        <f t="shared" si="0"/>
        <v>0.20635000616312027</v>
      </c>
    </row>
    <row r="8" spans="1:22" x14ac:dyDescent="0.3">
      <c r="A8" s="62"/>
      <c r="L8" s="63"/>
      <c r="N8" s="54">
        <v>88.125</v>
      </c>
      <c r="O8" s="67">
        <v>0.15670000016689301</v>
      </c>
      <c r="P8" s="67">
        <v>0.16269999742507935</v>
      </c>
      <c r="Q8" s="67">
        <f t="shared" si="0"/>
        <v>0.15969999879598618</v>
      </c>
    </row>
    <row r="9" spans="1:22" x14ac:dyDescent="0.3">
      <c r="A9" s="62"/>
      <c r="L9" s="63"/>
      <c r="N9" s="54">
        <v>44</v>
      </c>
      <c r="O9" s="67">
        <v>0.13320000469684601</v>
      </c>
      <c r="P9" s="67">
        <v>0.13480000197887421</v>
      </c>
      <c r="Q9" s="67">
        <f t="shared" si="0"/>
        <v>0.13400000333786011</v>
      </c>
    </row>
    <row r="10" spans="1:22" x14ac:dyDescent="0.3">
      <c r="A10" s="62" t="s">
        <v>28</v>
      </c>
      <c r="E10" t="s">
        <v>29</v>
      </c>
      <c r="L10" s="63"/>
      <c r="N10" s="54">
        <v>0</v>
      </c>
      <c r="O10" s="67">
        <v>0.11529999971389771</v>
      </c>
      <c r="P10" s="67">
        <v>0.11349999904632568</v>
      </c>
      <c r="Q10" s="67">
        <f t="shared" si="0"/>
        <v>0.11439999938011169</v>
      </c>
    </row>
    <row r="11" spans="1:22" x14ac:dyDescent="0.3">
      <c r="A11" s="62" t="s">
        <v>30</v>
      </c>
      <c r="E11" t="s">
        <v>31</v>
      </c>
      <c r="L11" s="63"/>
      <c r="O11" s="67"/>
    </row>
    <row r="12" spans="1:22" x14ac:dyDescent="0.3">
      <c r="A12" s="62" t="s">
        <v>32</v>
      </c>
      <c r="E12" t="s">
        <v>84</v>
      </c>
      <c r="L12" s="63"/>
      <c r="N12" s="71"/>
      <c r="O12" s="18"/>
    </row>
    <row r="13" spans="1:22" x14ac:dyDescent="0.3">
      <c r="A13" s="62" t="s">
        <v>33</v>
      </c>
      <c r="L13" s="63"/>
      <c r="N13" s="78" t="s">
        <v>98</v>
      </c>
      <c r="O13" s="66"/>
      <c r="P13" s="65"/>
      <c r="Q13" s="66" t="s">
        <v>9</v>
      </c>
    </row>
    <row r="14" spans="1:22" x14ac:dyDescent="0.3">
      <c r="A14" s="62"/>
      <c r="L14" s="63"/>
      <c r="N14" s="71">
        <v>1.25</v>
      </c>
      <c r="O14" s="67">
        <v>0.8101000189781189</v>
      </c>
      <c r="P14" s="67">
        <v>0.85530000925064087</v>
      </c>
      <c r="Q14" s="67">
        <f>AVERAGE(O14:P14)</f>
        <v>0.83270001411437988</v>
      </c>
    </row>
    <row r="15" spans="1:22" x14ac:dyDescent="0.3">
      <c r="A15" s="62"/>
      <c r="L15" s="63"/>
      <c r="N15" s="71">
        <v>0.625</v>
      </c>
      <c r="O15" s="67">
        <v>0.46520000696182251</v>
      </c>
      <c r="P15" s="67">
        <v>0.48500001430511475</v>
      </c>
      <c r="Q15" s="67">
        <f t="shared" ref="Q15:Q20" si="1">AVERAGE(O15:P15)</f>
        <v>0.47510001063346863</v>
      </c>
    </row>
    <row r="16" spans="1:22" x14ac:dyDescent="0.3">
      <c r="A16" s="62" t="s">
        <v>34</v>
      </c>
      <c r="L16" s="63"/>
      <c r="N16" s="71">
        <v>0.312</v>
      </c>
      <c r="O16" s="67">
        <v>0.31049999594688416</v>
      </c>
      <c r="P16" s="67">
        <v>0.31209999322891235</v>
      </c>
      <c r="Q16" s="67">
        <f t="shared" si="1"/>
        <v>0.31129999458789825</v>
      </c>
    </row>
    <row r="17" spans="1:26" x14ac:dyDescent="0.3">
      <c r="A17" s="62" t="s">
        <v>35</v>
      </c>
      <c r="E17" t="s">
        <v>36</v>
      </c>
      <c r="L17" s="63"/>
      <c r="N17" s="71">
        <v>0.156</v>
      </c>
      <c r="O17" s="67">
        <v>0.20640000700950623</v>
      </c>
      <c r="P17" s="67">
        <v>0.20630000531673431</v>
      </c>
      <c r="Q17" s="67">
        <f t="shared" si="1"/>
        <v>0.20635000616312027</v>
      </c>
    </row>
    <row r="18" spans="1:26" x14ac:dyDescent="0.3">
      <c r="A18" s="62" t="s">
        <v>37</v>
      </c>
      <c r="E18">
        <v>492</v>
      </c>
      <c r="F18" t="s">
        <v>38</v>
      </c>
      <c r="L18" s="63"/>
      <c r="N18" s="71">
        <v>7.8100000000000003E-2</v>
      </c>
      <c r="O18" s="67">
        <v>0.15670000016689301</v>
      </c>
      <c r="P18" s="67">
        <v>0.16269999742507935</v>
      </c>
      <c r="Q18" s="67">
        <f t="shared" si="1"/>
        <v>0.15969999879598618</v>
      </c>
    </row>
    <row r="19" spans="1:26" x14ac:dyDescent="0.3">
      <c r="A19" s="62" t="s">
        <v>39</v>
      </c>
      <c r="E19">
        <v>9</v>
      </c>
      <c r="F19" t="s">
        <v>38</v>
      </c>
      <c r="L19" s="63"/>
      <c r="N19" s="71">
        <v>3.9E-2</v>
      </c>
      <c r="O19" s="67">
        <v>0.13320000469684601</v>
      </c>
      <c r="P19" s="67">
        <v>0.13480000197887421</v>
      </c>
      <c r="Q19" s="67">
        <f t="shared" si="1"/>
        <v>0.13400000333786011</v>
      </c>
    </row>
    <row r="20" spans="1:26" x14ac:dyDescent="0.3">
      <c r="A20" s="62" t="s">
        <v>41</v>
      </c>
      <c r="E20">
        <v>25</v>
      </c>
      <c r="L20" s="63"/>
      <c r="N20" s="71">
        <v>0</v>
      </c>
      <c r="O20" s="67">
        <v>0.11529999971389771</v>
      </c>
      <c r="P20" s="67">
        <v>0.11349999904632568</v>
      </c>
      <c r="Q20" s="67">
        <f t="shared" si="1"/>
        <v>0.11439999938011169</v>
      </c>
    </row>
    <row r="21" spans="1:26" x14ac:dyDescent="0.3">
      <c r="A21" s="62" t="s">
        <v>47</v>
      </c>
      <c r="E21">
        <v>0</v>
      </c>
      <c r="F21" t="s">
        <v>48</v>
      </c>
      <c r="L21" s="63"/>
      <c r="O21" s="67"/>
    </row>
    <row r="22" spans="1:26" ht="15.6" x14ac:dyDescent="0.3">
      <c r="A22" s="62" t="s">
        <v>50</v>
      </c>
      <c r="E22" t="s">
        <v>51</v>
      </c>
      <c r="L22" s="63"/>
      <c r="Y22" s="70" t="s">
        <v>99</v>
      </c>
      <c r="Z22" s="70"/>
    </row>
    <row r="23" spans="1:26" x14ac:dyDescent="0.3">
      <c r="A23" s="62" t="s">
        <v>53</v>
      </c>
      <c r="B23" s="47" t="s">
        <v>100</v>
      </c>
      <c r="L23" s="63"/>
      <c r="N23" s="53" t="s">
        <v>7</v>
      </c>
      <c r="O23" s="53"/>
      <c r="P23" s="53"/>
      <c r="Q23" s="53" t="s">
        <v>9</v>
      </c>
      <c r="R23" s="52" t="s">
        <v>101</v>
      </c>
      <c r="S23" s="52" t="s">
        <v>102</v>
      </c>
      <c r="T23" s="53" t="s">
        <v>9</v>
      </c>
      <c r="U23" s="53" t="s">
        <v>10</v>
      </c>
      <c r="V23" s="53" t="s">
        <v>13</v>
      </c>
    </row>
    <row r="24" spans="1:26" x14ac:dyDescent="0.3">
      <c r="A24" s="62"/>
      <c r="L24" s="63"/>
      <c r="N24" s="67" t="s">
        <v>87</v>
      </c>
      <c r="O24" s="67">
        <v>0.44629999995231628</v>
      </c>
      <c r="P24" s="67">
        <v>0.48109999299049377</v>
      </c>
      <c r="Q24" s="67">
        <f>AVERAGE(O24:P24)</f>
        <v>0.46369999647140503</v>
      </c>
      <c r="R24" s="71">
        <f>((Q24-0.1171)/0.5747)</f>
        <v>0.60309726200000879</v>
      </c>
      <c r="S24" s="55">
        <f>R24*100</f>
        <v>60.309726200000881</v>
      </c>
      <c r="T24" s="55">
        <f>AVERAGE(S24:S29)</f>
        <v>62.058464888664567</v>
      </c>
      <c r="U24" s="55">
        <f>STDEV(S24:S29)</f>
        <v>22.737234988477372</v>
      </c>
      <c r="V24" s="67">
        <f>TTEST(S24:S29,S31:S36,2,2)</f>
        <v>0.93804193936483293</v>
      </c>
    </row>
    <row r="25" spans="1:26" x14ac:dyDescent="0.3">
      <c r="A25" s="62"/>
      <c r="B25" t="s">
        <v>103</v>
      </c>
      <c r="L25" s="63"/>
      <c r="N25" s="67" t="s">
        <v>88</v>
      </c>
      <c r="O25" s="67">
        <v>0.4878000020980835</v>
      </c>
      <c r="P25" s="67">
        <v>0.51590001583099365</v>
      </c>
      <c r="Q25" s="67">
        <f t="shared" ref="Q25:Q36" si="2">AVERAGE(O25:P25)</f>
        <v>0.50185000896453857</v>
      </c>
      <c r="R25" s="71">
        <f t="shared" ref="R25:R36" si="3">((Q25-0.1171)/0.5747)</f>
        <v>0.66947974415266853</v>
      </c>
      <c r="S25" s="55">
        <f t="shared" ref="S25:S36" si="4">R25*100</f>
        <v>66.947974415266856</v>
      </c>
      <c r="T25" s="55"/>
      <c r="U25" s="55"/>
      <c r="V25" s="55"/>
    </row>
    <row r="26" spans="1:26" x14ac:dyDescent="0.3">
      <c r="A26" s="74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G26" s="56">
        <v>6</v>
      </c>
      <c r="L26" s="63"/>
      <c r="N26" s="67" t="s">
        <v>89</v>
      </c>
      <c r="O26" s="67">
        <v>0.34909999370574951</v>
      </c>
      <c r="P26" s="67">
        <v>0.35699999332427979</v>
      </c>
      <c r="Q26" s="67">
        <f t="shared" si="2"/>
        <v>0.35304999351501465</v>
      </c>
      <c r="R26" s="71">
        <f t="shared" si="3"/>
        <v>0.41056202108058931</v>
      </c>
      <c r="S26" s="55">
        <f t="shared" si="4"/>
        <v>41.056202108058933</v>
      </c>
      <c r="T26" s="55"/>
      <c r="U26" s="55"/>
      <c r="V26" s="55"/>
    </row>
    <row r="27" spans="1:26" x14ac:dyDescent="0.3">
      <c r="A27" s="74" t="s">
        <v>61</v>
      </c>
      <c r="B27">
        <v>0.8101000189781189</v>
      </c>
      <c r="C27">
        <v>0.85530000925064087</v>
      </c>
      <c r="D27">
        <v>0.44629999995231628</v>
      </c>
      <c r="E27">
        <v>0.48109999299049377</v>
      </c>
      <c r="F27">
        <v>0.59829998016357422</v>
      </c>
      <c r="G27">
        <v>0.62099999189376831</v>
      </c>
      <c r="L27" s="63"/>
      <c r="N27" s="67" t="s">
        <v>90</v>
      </c>
      <c r="O27" s="67">
        <v>0.70779997110366821</v>
      </c>
      <c r="P27" s="67">
        <v>0.72030001878738403</v>
      </c>
      <c r="Q27" s="67">
        <f t="shared" si="2"/>
        <v>0.71404999494552612</v>
      </c>
      <c r="R27" s="71">
        <f t="shared" si="3"/>
        <v>1.0387158429537604</v>
      </c>
      <c r="S27" s="55">
        <f t="shared" si="4"/>
        <v>103.87158429537604</v>
      </c>
      <c r="T27" s="55"/>
      <c r="U27" s="55"/>
      <c r="V27" s="55"/>
    </row>
    <row r="28" spans="1:26" x14ac:dyDescent="0.3">
      <c r="A28" s="74" t="s">
        <v>63</v>
      </c>
      <c r="B28">
        <v>0.46520000696182251</v>
      </c>
      <c r="C28">
        <v>0.48500001430511475</v>
      </c>
      <c r="D28">
        <v>0.4878000020980835</v>
      </c>
      <c r="E28">
        <v>0.51590001583099365</v>
      </c>
      <c r="F28">
        <v>0.30959999561309814</v>
      </c>
      <c r="G28">
        <v>0.31389999389648438</v>
      </c>
      <c r="L28" s="63"/>
      <c r="N28" s="67" t="s">
        <v>91</v>
      </c>
      <c r="O28" s="67">
        <v>0.45500001311302185</v>
      </c>
      <c r="P28" s="67">
        <v>0.42829999327659607</v>
      </c>
      <c r="Q28" s="67">
        <f t="shared" si="2"/>
        <v>0.44165000319480896</v>
      </c>
      <c r="R28" s="71">
        <f t="shared" si="3"/>
        <v>0.56472942960641892</v>
      </c>
      <c r="S28" s="55">
        <f t="shared" si="4"/>
        <v>56.472942960641895</v>
      </c>
      <c r="T28" s="55"/>
      <c r="U28" s="55"/>
      <c r="V28" s="55"/>
    </row>
    <row r="29" spans="1:26" x14ac:dyDescent="0.3">
      <c r="A29" s="74" t="s">
        <v>65</v>
      </c>
      <c r="B29">
        <v>0.31049999594688416</v>
      </c>
      <c r="C29">
        <v>0.31209999322891235</v>
      </c>
      <c r="D29">
        <v>0.34909999370574951</v>
      </c>
      <c r="E29">
        <v>0.35699999332427979</v>
      </c>
      <c r="F29">
        <v>0.54750001430511475</v>
      </c>
      <c r="G29">
        <v>0.55839997529983521</v>
      </c>
      <c r="L29" s="63"/>
      <c r="N29" s="67" t="s">
        <v>92</v>
      </c>
      <c r="O29" s="67">
        <v>0.36269998550415039</v>
      </c>
      <c r="P29" s="67">
        <v>0.37369999289512634</v>
      </c>
      <c r="Q29" s="67">
        <f t="shared" si="2"/>
        <v>0.36819998919963837</v>
      </c>
      <c r="R29" s="71">
        <f t="shared" si="3"/>
        <v>0.4369235935264284</v>
      </c>
      <c r="S29" s="55">
        <f t="shared" si="4"/>
        <v>43.692359352642839</v>
      </c>
      <c r="T29" s="55"/>
      <c r="U29" s="55"/>
      <c r="V29" s="55"/>
    </row>
    <row r="30" spans="1:26" x14ac:dyDescent="0.3">
      <c r="A30" s="74" t="s">
        <v>67</v>
      </c>
      <c r="B30">
        <v>0.20640000700950623</v>
      </c>
      <c r="C30">
        <v>0.20630000531673431</v>
      </c>
      <c r="D30">
        <v>0.70779997110366821</v>
      </c>
      <c r="E30">
        <v>0.72030001878738403</v>
      </c>
      <c r="F30">
        <v>0.56610000133514404</v>
      </c>
      <c r="G30">
        <v>0.57590001821517944</v>
      </c>
      <c r="L30" s="63"/>
      <c r="N30" s="53" t="s">
        <v>104</v>
      </c>
      <c r="O30" s="79"/>
      <c r="P30" s="79"/>
      <c r="Q30" s="79"/>
      <c r="R30" s="80"/>
      <c r="S30" s="58"/>
      <c r="T30" s="58"/>
      <c r="U30" s="58"/>
      <c r="V30" s="58"/>
    </row>
    <row r="31" spans="1:26" x14ac:dyDescent="0.3">
      <c r="A31" s="74" t="s">
        <v>69</v>
      </c>
      <c r="B31">
        <v>0.15670000016689301</v>
      </c>
      <c r="C31">
        <v>0.16269999742507935</v>
      </c>
      <c r="D31">
        <v>0.45500001311302185</v>
      </c>
      <c r="E31">
        <v>0.42829999327659607</v>
      </c>
      <c r="F31">
        <v>0.39419999718666077</v>
      </c>
      <c r="G31">
        <v>0.40270000696182251</v>
      </c>
      <c r="L31" s="63"/>
      <c r="N31" s="67" t="s">
        <v>87</v>
      </c>
      <c r="O31" s="67">
        <v>0.59829998016357422</v>
      </c>
      <c r="P31" s="67">
        <v>0.62099999189376831</v>
      </c>
      <c r="Q31" s="67">
        <f t="shared" si="2"/>
        <v>0.60964998602867126</v>
      </c>
      <c r="R31" s="71">
        <f t="shared" si="3"/>
        <v>0.85705583091816828</v>
      </c>
      <c r="S31" s="55">
        <f t="shared" si="4"/>
        <v>85.705583091816834</v>
      </c>
      <c r="T31" s="55">
        <f>AVERAGE(S31:S36)</f>
        <v>63.048836804066873</v>
      </c>
      <c r="U31" s="55">
        <f>STDEV(S31:S36)</f>
        <v>20.231122201181702</v>
      </c>
      <c r="V31" s="55"/>
    </row>
    <row r="32" spans="1:26" x14ac:dyDescent="0.3">
      <c r="A32" s="74" t="s">
        <v>71</v>
      </c>
      <c r="B32">
        <v>0.13320000469684601</v>
      </c>
      <c r="C32">
        <v>0.13480000197887421</v>
      </c>
      <c r="D32">
        <v>0.36269998550415039</v>
      </c>
      <c r="E32">
        <v>0.37369999289512634</v>
      </c>
      <c r="F32">
        <v>0.44060000777244568</v>
      </c>
      <c r="G32">
        <v>0.42509999871253967</v>
      </c>
      <c r="L32" s="63"/>
      <c r="N32" s="67" t="s">
        <v>88</v>
      </c>
      <c r="O32" s="67">
        <v>0.30959999561309814</v>
      </c>
      <c r="P32" s="67">
        <v>0.31389999389648438</v>
      </c>
      <c r="Q32" s="67">
        <f t="shared" si="2"/>
        <v>0.31174999475479126</v>
      </c>
      <c r="R32" s="71">
        <f t="shared" si="3"/>
        <v>0.33869844223906609</v>
      </c>
      <c r="S32" s="55">
        <f t="shared" si="4"/>
        <v>33.869844223906611</v>
      </c>
      <c r="T32" s="55"/>
      <c r="U32" s="55"/>
      <c r="V32" s="55"/>
    </row>
    <row r="33" spans="1:22" x14ac:dyDescent="0.3">
      <c r="A33" s="74" t="s">
        <v>73</v>
      </c>
      <c r="B33">
        <v>0.12120000272989273</v>
      </c>
      <c r="C33">
        <v>0.12409999966621399</v>
      </c>
      <c r="D33">
        <v>0.11209999769926071</v>
      </c>
      <c r="E33">
        <v>0.13410000503063202</v>
      </c>
      <c r="F33">
        <v>0.11330000311136246</v>
      </c>
      <c r="G33">
        <v>0.11190000176429749</v>
      </c>
      <c r="L33" s="63"/>
      <c r="N33" s="67" t="s">
        <v>89</v>
      </c>
      <c r="O33" s="67">
        <v>0.54750001430511475</v>
      </c>
      <c r="P33" s="67">
        <v>0.55839997529983521</v>
      </c>
      <c r="Q33" s="67">
        <f t="shared" si="2"/>
        <v>0.55294999480247498</v>
      </c>
      <c r="R33" s="71">
        <f t="shared" si="3"/>
        <v>0.75839567566117105</v>
      </c>
      <c r="S33" s="55">
        <f t="shared" si="4"/>
        <v>75.839567566117111</v>
      </c>
      <c r="T33" s="55"/>
      <c r="U33" s="55"/>
      <c r="V33" s="55"/>
    </row>
    <row r="34" spans="1:22" x14ac:dyDescent="0.3">
      <c r="A34" s="74" t="s">
        <v>75</v>
      </c>
      <c r="B34">
        <v>0.11529999971389771</v>
      </c>
      <c r="C34">
        <v>0.11349999904632568</v>
      </c>
      <c r="D34">
        <v>0.11169999837875366</v>
      </c>
      <c r="E34">
        <v>0.12219999730587006</v>
      </c>
      <c r="F34">
        <v>0.11309999972581863</v>
      </c>
      <c r="G34">
        <v>0.23970000445842743</v>
      </c>
      <c r="L34" s="63"/>
      <c r="N34" s="67" t="s">
        <v>90</v>
      </c>
      <c r="O34" s="67">
        <v>0.56610000133514404</v>
      </c>
      <c r="P34" s="67">
        <v>0.57590001821517944</v>
      </c>
      <c r="Q34" s="67">
        <f t="shared" si="2"/>
        <v>0.57100000977516174</v>
      </c>
      <c r="R34" s="71">
        <f t="shared" si="3"/>
        <v>0.78980339268342048</v>
      </c>
      <c r="S34" s="55">
        <f t="shared" si="4"/>
        <v>78.98033926834205</v>
      </c>
      <c r="T34" s="55"/>
      <c r="U34" s="55"/>
      <c r="V34" s="55"/>
    </row>
    <row r="35" spans="1:22" x14ac:dyDescent="0.3">
      <c r="A35" s="62"/>
      <c r="L35" s="63"/>
      <c r="N35" s="67" t="s">
        <v>91</v>
      </c>
      <c r="O35" s="67">
        <v>0.39419999718666077</v>
      </c>
      <c r="P35" s="67">
        <v>0.40270000696182251</v>
      </c>
      <c r="Q35" s="67">
        <f t="shared" si="2"/>
        <v>0.39845000207424164</v>
      </c>
      <c r="R35" s="71">
        <f t="shared" si="3"/>
        <v>0.4895597739242068</v>
      </c>
      <c r="S35" s="55">
        <f t="shared" si="4"/>
        <v>48.955977392420678</v>
      </c>
      <c r="T35" s="55"/>
      <c r="U35" s="55"/>
      <c r="V35" s="55"/>
    </row>
    <row r="36" spans="1:22" x14ac:dyDescent="0.3">
      <c r="A36" s="62"/>
      <c r="L36" s="63"/>
      <c r="N36" s="67" t="s">
        <v>92</v>
      </c>
      <c r="O36" s="67">
        <v>0.44060000777244568</v>
      </c>
      <c r="P36" s="67">
        <v>0.42509999871253967</v>
      </c>
      <c r="Q36" s="67">
        <f t="shared" si="2"/>
        <v>0.43285000324249268</v>
      </c>
      <c r="R36" s="71">
        <f t="shared" si="3"/>
        <v>0.54941709281797935</v>
      </c>
      <c r="S36" s="55">
        <f t="shared" si="4"/>
        <v>54.941709281797934</v>
      </c>
      <c r="T36" s="55"/>
      <c r="U36" s="55"/>
      <c r="V36" s="55"/>
    </row>
    <row r="37" spans="1:22" x14ac:dyDescent="0.3">
      <c r="A37" s="62"/>
      <c r="L37" s="63"/>
      <c r="N37" s="67"/>
      <c r="O37" s="67"/>
      <c r="P37" s="67"/>
      <c r="Q37" s="67"/>
      <c r="R37" s="67"/>
      <c r="S37" s="67"/>
      <c r="T37" s="67"/>
      <c r="U37" s="67"/>
      <c r="V37" s="67"/>
    </row>
    <row r="38" spans="1:22" x14ac:dyDescent="0.3">
      <c r="A38" s="62" t="s">
        <v>80</v>
      </c>
      <c r="B38" s="47" t="s">
        <v>105</v>
      </c>
      <c r="L38" s="63"/>
      <c r="N38" s="67"/>
      <c r="O38" s="67"/>
      <c r="P38" s="67"/>
      <c r="Q38" s="67"/>
      <c r="R38" s="67"/>
      <c r="S38" s="67"/>
      <c r="T38" s="67"/>
      <c r="U38" s="67"/>
      <c r="V38" s="67"/>
    </row>
    <row r="39" spans="1:22" ht="15" thickBot="1" x14ac:dyDescent="0.35">
      <c r="A39" s="7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7"/>
    </row>
  </sheetData>
  <mergeCells count="1">
    <mergeCell ref="A1:V1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447F0-2396-4555-93E5-C7256412B6A3}">
  <dimension ref="A1:Z42"/>
  <sheetViews>
    <sheetView workbookViewId="0">
      <selection sqref="A1:U1"/>
    </sheetView>
  </sheetViews>
  <sheetFormatPr defaultRowHeight="14.4" x14ac:dyDescent="0.3"/>
  <cols>
    <col min="11" max="11" width="13.5546875" customWidth="1"/>
  </cols>
  <sheetData>
    <row r="1" spans="1:22" ht="21" x14ac:dyDescent="0.4">
      <c r="A1" s="111" t="s">
        <v>142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22" x14ac:dyDescent="0.3">
      <c r="A2" t="s">
        <v>17</v>
      </c>
      <c r="E2" t="s">
        <v>18</v>
      </c>
    </row>
    <row r="3" spans="1:22" x14ac:dyDescent="0.3">
      <c r="A3" t="s">
        <v>19</v>
      </c>
      <c r="E3" t="s">
        <v>20</v>
      </c>
      <c r="I3" t="s">
        <v>21</v>
      </c>
    </row>
    <row r="4" spans="1:22" x14ac:dyDescent="0.3">
      <c r="A4" t="s">
        <v>22</v>
      </c>
      <c r="E4" t="s">
        <v>23</v>
      </c>
    </row>
    <row r="6" spans="1:22" x14ac:dyDescent="0.3">
      <c r="A6" t="s">
        <v>24</v>
      </c>
      <c r="B6" s="46">
        <v>44538</v>
      </c>
    </row>
    <row r="7" spans="1:22" x14ac:dyDescent="0.3">
      <c r="A7" t="s">
        <v>25</v>
      </c>
      <c r="B7" s="47" t="s">
        <v>26</v>
      </c>
      <c r="J7" s="48" t="s">
        <v>27</v>
      </c>
      <c r="K7" s="49"/>
    </row>
    <row r="8" spans="1:22" x14ac:dyDescent="0.3">
      <c r="J8" s="50">
        <v>1600</v>
      </c>
      <c r="K8" s="18">
        <v>0.59179997444152832</v>
      </c>
    </row>
    <row r="9" spans="1:22" x14ac:dyDescent="0.3">
      <c r="J9" s="50">
        <v>800</v>
      </c>
      <c r="K9" s="18">
        <v>0.39730000495910645</v>
      </c>
    </row>
    <row r="10" spans="1:22" x14ac:dyDescent="0.3">
      <c r="A10" t="s">
        <v>28</v>
      </c>
      <c r="E10" t="s">
        <v>29</v>
      </c>
      <c r="J10" s="50">
        <v>200</v>
      </c>
      <c r="K10" s="18">
        <v>0.24259999394416809</v>
      </c>
    </row>
    <row r="11" spans="1:22" x14ac:dyDescent="0.3">
      <c r="A11" t="s">
        <v>30</v>
      </c>
      <c r="E11" t="s">
        <v>31</v>
      </c>
      <c r="J11" s="50">
        <v>100</v>
      </c>
      <c r="K11" s="18">
        <v>0.19650000333786011</v>
      </c>
    </row>
    <row r="12" spans="1:22" x14ac:dyDescent="0.3">
      <c r="A12" t="s">
        <v>32</v>
      </c>
      <c r="J12" s="50">
        <v>50</v>
      </c>
      <c r="K12" s="18">
        <v>0.15459999442100525</v>
      </c>
    </row>
    <row r="13" spans="1:22" x14ac:dyDescent="0.3">
      <c r="A13" t="s">
        <v>33</v>
      </c>
      <c r="J13" s="50">
        <v>25</v>
      </c>
      <c r="K13" s="18">
        <v>0.13439999520778656</v>
      </c>
    </row>
    <row r="14" spans="1:22" x14ac:dyDescent="0.3">
      <c r="J14" s="50">
        <v>0</v>
      </c>
      <c r="K14" s="18">
        <v>0.11739999800920486</v>
      </c>
    </row>
    <row r="16" spans="1:22" x14ac:dyDescent="0.3">
      <c r="A16" t="s">
        <v>34</v>
      </c>
      <c r="V16" s="51"/>
    </row>
    <row r="17" spans="1:26" x14ac:dyDescent="0.3">
      <c r="A17" t="s">
        <v>35</v>
      </c>
      <c r="E17" t="s">
        <v>36</v>
      </c>
    </row>
    <row r="18" spans="1:26" x14ac:dyDescent="0.3">
      <c r="A18" t="s">
        <v>37</v>
      </c>
      <c r="E18">
        <v>450</v>
      </c>
      <c r="F18" t="s">
        <v>38</v>
      </c>
      <c r="Z18" t="s">
        <v>7</v>
      </c>
    </row>
    <row r="19" spans="1:26" x14ac:dyDescent="0.3">
      <c r="A19" t="s">
        <v>39</v>
      </c>
      <c r="E19">
        <v>9</v>
      </c>
      <c r="F19" t="s">
        <v>38</v>
      </c>
      <c r="Z19" t="s">
        <v>40</v>
      </c>
    </row>
    <row r="20" spans="1:26" x14ac:dyDescent="0.3">
      <c r="A20" t="s">
        <v>41</v>
      </c>
      <c r="E20">
        <v>25</v>
      </c>
      <c r="J20" s="52" t="s">
        <v>42</v>
      </c>
      <c r="K20" s="53"/>
      <c r="L20" s="53"/>
      <c r="M20" s="52" t="s">
        <v>43</v>
      </c>
      <c r="N20" s="53" t="s">
        <v>44</v>
      </c>
      <c r="O20" s="52" t="s">
        <v>45</v>
      </c>
      <c r="P20" s="53" t="s">
        <v>9</v>
      </c>
      <c r="Q20" s="53" t="s">
        <v>10</v>
      </c>
      <c r="R20" s="53" t="s">
        <v>13</v>
      </c>
      <c r="Z20" t="s">
        <v>46</v>
      </c>
    </row>
    <row r="21" spans="1:26" x14ac:dyDescent="0.3">
      <c r="A21" t="s">
        <v>47</v>
      </c>
      <c r="E21">
        <v>0</v>
      </c>
      <c r="F21" t="s">
        <v>48</v>
      </c>
      <c r="K21" t="s">
        <v>49</v>
      </c>
      <c r="L21">
        <v>0.54250001907348633</v>
      </c>
      <c r="M21" s="54">
        <f t="shared" ref="M21:M37" si="0">((L21-0.1485)/0.0003)</f>
        <v>1313.3333969116213</v>
      </c>
      <c r="N21" s="54">
        <f t="shared" ref="N21:N37" si="1">M21*2</f>
        <v>2626.6667938232426</v>
      </c>
      <c r="O21" s="55">
        <f t="shared" ref="O21:O37" si="2">N21/1000</f>
        <v>2.6266667938232429</v>
      </c>
      <c r="P21" s="55">
        <f>AVERAGE(O21:O26)</f>
        <v>3.1026666723357312</v>
      </c>
      <c r="Q21">
        <f>STDEV(O21:O26)</f>
        <v>1.2871083368675444</v>
      </c>
    </row>
    <row r="22" spans="1:26" x14ac:dyDescent="0.3">
      <c r="A22" t="s">
        <v>50</v>
      </c>
      <c r="E22" t="s">
        <v>51</v>
      </c>
      <c r="K22" t="s">
        <v>52</v>
      </c>
      <c r="L22">
        <v>0.87669998407363892</v>
      </c>
      <c r="M22" s="54">
        <f t="shared" si="0"/>
        <v>2427.3332802454634</v>
      </c>
      <c r="N22" s="54">
        <f t="shared" si="1"/>
        <v>4854.6665604909267</v>
      </c>
      <c r="O22" s="55">
        <f t="shared" si="2"/>
        <v>4.8546665604909265</v>
      </c>
      <c r="P22" s="18"/>
    </row>
    <row r="23" spans="1:26" x14ac:dyDescent="0.3">
      <c r="A23" t="s">
        <v>53</v>
      </c>
      <c r="B23" s="47" t="s">
        <v>54</v>
      </c>
      <c r="K23" t="s">
        <v>55</v>
      </c>
      <c r="L23">
        <v>0.42989999055862427</v>
      </c>
      <c r="M23" s="54">
        <f t="shared" si="0"/>
        <v>937.99996852874779</v>
      </c>
      <c r="N23" s="54">
        <f t="shared" si="1"/>
        <v>1875.9999370574956</v>
      </c>
      <c r="O23" s="55">
        <f t="shared" si="2"/>
        <v>1.8759999370574956</v>
      </c>
      <c r="P23" s="18"/>
    </row>
    <row r="24" spans="1:26" x14ac:dyDescent="0.3">
      <c r="K24" t="s">
        <v>56</v>
      </c>
      <c r="L24">
        <v>0.38460001349449158</v>
      </c>
      <c r="M24" s="54">
        <f t="shared" si="0"/>
        <v>787.00004498163867</v>
      </c>
      <c r="N24" s="54">
        <f t="shared" si="1"/>
        <v>1574.0000899632773</v>
      </c>
      <c r="O24" s="55">
        <f t="shared" si="2"/>
        <v>1.5740000899632773</v>
      </c>
      <c r="P24" s="18"/>
    </row>
    <row r="25" spans="1:26" x14ac:dyDescent="0.3">
      <c r="B25" t="s">
        <v>57</v>
      </c>
      <c r="K25" t="s">
        <v>58</v>
      </c>
      <c r="L25">
        <v>0.74889999628067017</v>
      </c>
      <c r="M25" s="54">
        <f t="shared" si="0"/>
        <v>2001.3333209355676</v>
      </c>
      <c r="N25" s="54">
        <f t="shared" si="1"/>
        <v>4002.6666418711352</v>
      </c>
      <c r="O25" s="55">
        <f t="shared" si="2"/>
        <v>4.0026666418711354</v>
      </c>
      <c r="P25" s="18"/>
    </row>
    <row r="26" spans="1:26" x14ac:dyDescent="0.3">
      <c r="A26" s="56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G26" s="56">
        <v>6</v>
      </c>
      <c r="K26" t="s">
        <v>60</v>
      </c>
      <c r="L26">
        <v>0.70080000162124634</v>
      </c>
      <c r="M26" s="54">
        <f t="shared" si="0"/>
        <v>1841.0000054041548</v>
      </c>
      <c r="N26" s="54">
        <f t="shared" si="1"/>
        <v>3682.0000108083095</v>
      </c>
      <c r="O26" s="55">
        <f t="shared" si="2"/>
        <v>3.6820000108083097</v>
      </c>
      <c r="P26" s="18"/>
    </row>
    <row r="27" spans="1:26" x14ac:dyDescent="0.3">
      <c r="A27" s="56" t="s">
        <v>61</v>
      </c>
      <c r="B27">
        <v>0.59179997444152832</v>
      </c>
      <c r="C27">
        <v>0.31850001215934753</v>
      </c>
      <c r="D27">
        <v>0.3684999942779541</v>
      </c>
      <c r="E27">
        <v>0.21459999680519104</v>
      </c>
      <c r="F27">
        <v>0.18819999694824219</v>
      </c>
      <c r="G27">
        <v>1.9999999494757503E-4</v>
      </c>
      <c r="K27" s="49" t="s">
        <v>62</v>
      </c>
      <c r="L27" s="49">
        <v>0.3684999942779541</v>
      </c>
      <c r="M27" s="57">
        <f t="shared" si="0"/>
        <v>733.33331425984704</v>
      </c>
      <c r="N27" s="57">
        <f t="shared" si="1"/>
        <v>1466.6666285196941</v>
      </c>
      <c r="O27" s="58">
        <f t="shared" si="2"/>
        <v>1.4666666285196941</v>
      </c>
      <c r="P27" s="55">
        <f>AVERAGE(O27:O32)</f>
        <v>1.6972221496370103</v>
      </c>
      <c r="Q27">
        <f>STDEV(O27:O32)</f>
        <v>0.48919735412806253</v>
      </c>
      <c r="R27">
        <f>_xlfn.T.TEST(O21:O26,O27:O32,2,2)</f>
        <v>3.1436139949536306E-2</v>
      </c>
    </row>
    <row r="28" spans="1:26" x14ac:dyDescent="0.3">
      <c r="A28" s="56" t="s">
        <v>63</v>
      </c>
      <c r="B28">
        <v>0.39730000495910645</v>
      </c>
      <c r="C28">
        <v>0.54250001907348633</v>
      </c>
      <c r="D28">
        <v>0.56300002336502075</v>
      </c>
      <c r="E28">
        <v>0.19390000402927399</v>
      </c>
      <c r="F28">
        <v>0.20399999618530273</v>
      </c>
      <c r="G28">
        <v>1.9999999494757503E-4</v>
      </c>
      <c r="K28" s="49" t="s">
        <v>64</v>
      </c>
      <c r="L28" s="49">
        <v>0.30039998888969421</v>
      </c>
      <c r="M28" s="57">
        <f t="shared" si="0"/>
        <v>506.33329629898077</v>
      </c>
      <c r="N28" s="57">
        <f t="shared" si="1"/>
        <v>1012.6665925979615</v>
      </c>
      <c r="O28" s="58">
        <f t="shared" si="2"/>
        <v>1.0126665925979614</v>
      </c>
      <c r="P28" s="18"/>
    </row>
    <row r="29" spans="1:26" x14ac:dyDescent="0.3">
      <c r="A29" s="56" t="s">
        <v>65</v>
      </c>
      <c r="B29">
        <v>0.41519999504089355</v>
      </c>
      <c r="C29">
        <v>0.87669998407363892</v>
      </c>
      <c r="D29">
        <v>0.30039998888969421</v>
      </c>
      <c r="E29">
        <v>0.19390000402927399</v>
      </c>
      <c r="F29">
        <v>0.23270000517368317</v>
      </c>
      <c r="G29">
        <v>3.0000001424923539E-4</v>
      </c>
      <c r="K29" s="49" t="s">
        <v>66</v>
      </c>
      <c r="L29" s="49">
        <v>0.49579998850822449</v>
      </c>
      <c r="M29" s="57">
        <f t="shared" si="0"/>
        <v>1157.6666283607485</v>
      </c>
      <c r="N29" s="57">
        <f t="shared" si="1"/>
        <v>2315.333256721497</v>
      </c>
      <c r="O29" s="58">
        <f t="shared" si="2"/>
        <v>2.3153332567214973</v>
      </c>
      <c r="P29" s="18"/>
    </row>
    <row r="30" spans="1:26" x14ac:dyDescent="0.3">
      <c r="A30" s="56" t="s">
        <v>67</v>
      </c>
      <c r="B30">
        <v>0.24259999394416809</v>
      </c>
      <c r="C30">
        <v>0.42989999055862427</v>
      </c>
      <c r="D30">
        <v>0.49579998850822449</v>
      </c>
      <c r="E30">
        <v>0.19959999620914459</v>
      </c>
      <c r="F30">
        <v>0.24269999563694</v>
      </c>
      <c r="G30">
        <v>3.9999998989515007E-4</v>
      </c>
      <c r="K30" s="49" t="s">
        <v>68</v>
      </c>
      <c r="L30" s="49">
        <v>0.35549997091293301</v>
      </c>
      <c r="M30" s="57">
        <f t="shared" si="0"/>
        <v>689.99990304311007</v>
      </c>
      <c r="N30" s="57">
        <f t="shared" si="1"/>
        <v>1379.9998060862201</v>
      </c>
      <c r="O30" s="58">
        <f t="shared" si="2"/>
        <v>1.3799998060862202</v>
      </c>
      <c r="P30" s="18"/>
    </row>
    <row r="31" spans="1:26" x14ac:dyDescent="0.3">
      <c r="A31" s="56" t="s">
        <v>69</v>
      </c>
      <c r="B31">
        <v>0.19650000333786011</v>
      </c>
      <c r="C31">
        <v>0.38460001349449158</v>
      </c>
      <c r="D31">
        <v>0.35549997091293301</v>
      </c>
      <c r="E31">
        <v>0.19570000469684601</v>
      </c>
      <c r="F31">
        <v>0.2296999990940094</v>
      </c>
      <c r="G31">
        <v>3.9999998989515007E-4</v>
      </c>
      <c r="K31" s="49" t="s">
        <v>70</v>
      </c>
      <c r="L31" s="49">
        <v>0.44290000200271606</v>
      </c>
      <c r="M31" s="57">
        <f t="shared" si="0"/>
        <v>981.3333400090537</v>
      </c>
      <c r="N31" s="57">
        <f t="shared" si="1"/>
        <v>1962.6666800181074</v>
      </c>
      <c r="O31" s="58">
        <f t="shared" si="2"/>
        <v>1.9626666800181074</v>
      </c>
      <c r="P31" s="18"/>
    </row>
    <row r="32" spans="1:26" x14ac:dyDescent="0.3">
      <c r="A32" s="56" t="s">
        <v>71</v>
      </c>
      <c r="B32">
        <v>0.15459999442100525</v>
      </c>
      <c r="C32">
        <v>0.35130000114440918</v>
      </c>
      <c r="D32">
        <v>0.44290000200271606</v>
      </c>
      <c r="E32">
        <v>0.15430000424385071</v>
      </c>
      <c r="F32">
        <v>0.19470000267028809</v>
      </c>
      <c r="G32">
        <v>3.0000001424923539E-4</v>
      </c>
      <c r="K32" s="49" t="s">
        <v>72</v>
      </c>
      <c r="L32" s="49">
        <v>0.45539999008178711</v>
      </c>
      <c r="M32" s="57">
        <f t="shared" si="0"/>
        <v>1022.9999669392905</v>
      </c>
      <c r="N32" s="57">
        <f t="shared" si="1"/>
        <v>2045.999933878581</v>
      </c>
      <c r="O32" s="58">
        <f t="shared" si="2"/>
        <v>2.0459999338785808</v>
      </c>
      <c r="P32" s="18"/>
    </row>
    <row r="33" spans="1:18" x14ac:dyDescent="0.3">
      <c r="A33" s="56" t="s">
        <v>73</v>
      </c>
      <c r="B33">
        <v>0.13439999520778656</v>
      </c>
      <c r="C33">
        <v>0.74889999628067017</v>
      </c>
      <c r="D33">
        <v>0.23950000107288361</v>
      </c>
      <c r="E33">
        <v>0.13120000064373016</v>
      </c>
      <c r="F33">
        <v>0.15270000696182251</v>
      </c>
      <c r="G33">
        <v>5.0000002374872565E-4</v>
      </c>
      <c r="K33" t="s">
        <v>74</v>
      </c>
      <c r="L33">
        <v>0.21459999680519104</v>
      </c>
      <c r="M33" s="54">
        <f t="shared" si="0"/>
        <v>220.33332268397018</v>
      </c>
      <c r="N33" s="54">
        <f t="shared" si="1"/>
        <v>440.66664536794036</v>
      </c>
      <c r="O33" s="55">
        <f t="shared" si="2"/>
        <v>0.44066664536794037</v>
      </c>
      <c r="P33" s="55">
        <f>AVERAGE(O33:O42)</f>
        <v>0.34026667435963953</v>
      </c>
      <c r="Q33">
        <f>STDEV(O33:O37)</f>
        <v>5.823055482260224E-2</v>
      </c>
      <c r="R33">
        <f>_xlfn.T.TEST(O21:O26,O33:O37,2,2)</f>
        <v>1.0422230577707254E-3</v>
      </c>
    </row>
    <row r="34" spans="1:18" x14ac:dyDescent="0.3">
      <c r="A34" s="56" t="s">
        <v>75</v>
      </c>
      <c r="B34">
        <v>0.11739999800920486</v>
      </c>
      <c r="C34">
        <v>0.70080000162124634</v>
      </c>
      <c r="D34">
        <v>0.45539999008178711</v>
      </c>
      <c r="E34">
        <v>0.19040000438690186</v>
      </c>
      <c r="F34">
        <v>0.11140000075101852</v>
      </c>
      <c r="G34">
        <v>5.0000002374872565E-4</v>
      </c>
      <c r="K34" t="s">
        <v>76</v>
      </c>
      <c r="L34">
        <v>0.19390000402927399</v>
      </c>
      <c r="M34" s="54">
        <f t="shared" si="0"/>
        <v>151.33334676424667</v>
      </c>
      <c r="N34" s="54">
        <f t="shared" si="1"/>
        <v>302.66669352849334</v>
      </c>
      <c r="O34" s="55">
        <f t="shared" si="2"/>
        <v>0.30266669352849335</v>
      </c>
    </row>
    <row r="35" spans="1:18" x14ac:dyDescent="0.3">
      <c r="K35" t="s">
        <v>77</v>
      </c>
      <c r="L35">
        <v>0.19390000402927399</v>
      </c>
      <c r="M35" s="54">
        <f t="shared" si="0"/>
        <v>151.33334676424667</v>
      </c>
      <c r="N35" s="54">
        <f t="shared" si="1"/>
        <v>302.66669352849334</v>
      </c>
      <c r="O35" s="55">
        <f t="shared" si="2"/>
        <v>0.30266669352849335</v>
      </c>
    </row>
    <row r="36" spans="1:18" x14ac:dyDescent="0.3">
      <c r="K36" t="s">
        <v>78</v>
      </c>
      <c r="L36">
        <v>0.19959999620914459</v>
      </c>
      <c r="M36" s="54">
        <f t="shared" si="0"/>
        <v>170.33332069714868</v>
      </c>
      <c r="N36" s="54">
        <f t="shared" si="1"/>
        <v>340.66664139429736</v>
      </c>
      <c r="O36" s="55">
        <f t="shared" si="2"/>
        <v>0.34066664139429736</v>
      </c>
    </row>
    <row r="37" spans="1:18" x14ac:dyDescent="0.3">
      <c r="K37" t="s">
        <v>79</v>
      </c>
      <c r="L37">
        <v>0.19570000469684601</v>
      </c>
      <c r="M37" s="54">
        <f t="shared" si="0"/>
        <v>157.33334898948672</v>
      </c>
      <c r="N37" s="54">
        <f t="shared" si="1"/>
        <v>314.66669797897345</v>
      </c>
      <c r="O37" s="55">
        <f t="shared" si="2"/>
        <v>0.31466669797897345</v>
      </c>
    </row>
    <row r="38" spans="1:18" x14ac:dyDescent="0.3">
      <c r="A38" t="s">
        <v>80</v>
      </c>
      <c r="B38" s="47" t="s">
        <v>81</v>
      </c>
    </row>
    <row r="42" spans="1:18" x14ac:dyDescent="0.3">
      <c r="M42" s="54"/>
      <c r="N42" s="54"/>
      <c r="O42" s="55"/>
    </row>
  </sheetData>
  <mergeCells count="1">
    <mergeCell ref="A1:U1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81DB9-74EA-4343-A03E-DBD2CCCCA05C}">
  <dimension ref="A1:X65"/>
  <sheetViews>
    <sheetView workbookViewId="0">
      <selection activeCell="L5" sqref="L5"/>
    </sheetView>
  </sheetViews>
  <sheetFormatPr defaultRowHeight="14.4" x14ac:dyDescent="0.3"/>
  <cols>
    <col min="5" max="5" width="9.6640625" customWidth="1"/>
    <col min="6" max="6" width="8.88671875" style="17"/>
    <col min="7" max="7" width="10.5546875" customWidth="1"/>
  </cols>
  <sheetData>
    <row r="1" spans="1:24" ht="17.399999999999999" x14ac:dyDescent="0.3">
      <c r="A1" s="117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24" x14ac:dyDescent="0.3">
      <c r="A2" s="1" t="s">
        <v>0</v>
      </c>
      <c r="B2" s="2" t="s">
        <v>1</v>
      </c>
      <c r="C2" s="1" t="s">
        <v>2</v>
      </c>
      <c r="D2" s="3" t="s">
        <v>3</v>
      </c>
      <c r="E2" s="4" t="s">
        <v>4</v>
      </c>
      <c r="F2" s="5" t="s">
        <v>5</v>
      </c>
      <c r="G2" s="6">
        <v>0</v>
      </c>
      <c r="H2" s="6">
        <v>15</v>
      </c>
      <c r="I2" s="6">
        <v>30</v>
      </c>
      <c r="J2" s="6">
        <v>60</v>
      </c>
      <c r="K2" s="7">
        <v>120</v>
      </c>
    </row>
    <row r="3" spans="1:24" x14ac:dyDescent="0.3">
      <c r="A3" s="8">
        <v>46</v>
      </c>
      <c r="B3" s="8" t="s">
        <v>6</v>
      </c>
      <c r="C3" s="8">
        <v>24.6</v>
      </c>
      <c r="D3" s="9">
        <f>C3*2</f>
        <v>49.2</v>
      </c>
      <c r="E3" s="10">
        <f>D3*2</f>
        <v>98.4</v>
      </c>
      <c r="F3" s="11">
        <f>E3*2</f>
        <v>196.8</v>
      </c>
      <c r="G3" s="12">
        <v>175</v>
      </c>
      <c r="H3" s="12">
        <v>430</v>
      </c>
      <c r="I3" s="12">
        <v>390</v>
      </c>
      <c r="J3" s="12">
        <v>241</v>
      </c>
      <c r="K3" s="13">
        <v>158</v>
      </c>
      <c r="V3" s="26"/>
      <c r="X3">
        <v>0</v>
      </c>
    </row>
    <row r="4" spans="1:24" x14ac:dyDescent="0.3">
      <c r="A4" s="8">
        <v>47</v>
      </c>
      <c r="B4" s="8" t="s">
        <v>6</v>
      </c>
      <c r="C4" s="8">
        <v>21.7</v>
      </c>
      <c r="D4" s="9">
        <f t="shared" ref="D4:F12" si="0">C4*2</f>
        <v>43.4</v>
      </c>
      <c r="E4" s="10">
        <f t="shared" si="0"/>
        <v>86.8</v>
      </c>
      <c r="F4" s="11">
        <f t="shared" si="0"/>
        <v>173.6</v>
      </c>
      <c r="G4" s="12">
        <v>145</v>
      </c>
      <c r="H4" s="12">
        <v>339</v>
      </c>
      <c r="I4" s="12">
        <v>268</v>
      </c>
      <c r="J4" s="12">
        <v>200</v>
      </c>
      <c r="K4" s="12">
        <v>136</v>
      </c>
      <c r="X4">
        <v>15</v>
      </c>
    </row>
    <row r="5" spans="1:24" x14ac:dyDescent="0.3">
      <c r="A5" s="8">
        <v>50</v>
      </c>
      <c r="B5" s="8" t="s">
        <v>6</v>
      </c>
      <c r="C5" s="8">
        <v>25.4</v>
      </c>
      <c r="D5" s="9">
        <f t="shared" si="0"/>
        <v>50.8</v>
      </c>
      <c r="E5" s="10">
        <f t="shared" si="0"/>
        <v>101.6</v>
      </c>
      <c r="F5" s="11">
        <f t="shared" si="0"/>
        <v>203.2</v>
      </c>
      <c r="G5" s="12">
        <v>166</v>
      </c>
      <c r="H5" s="12">
        <v>300</v>
      </c>
      <c r="I5" s="12">
        <v>247</v>
      </c>
      <c r="J5" s="12">
        <v>218</v>
      </c>
      <c r="K5" s="12">
        <v>141</v>
      </c>
      <c r="X5">
        <v>30</v>
      </c>
    </row>
    <row r="6" spans="1:24" x14ac:dyDescent="0.3">
      <c r="A6" s="8">
        <v>51</v>
      </c>
      <c r="B6" s="8" t="s">
        <v>6</v>
      </c>
      <c r="C6" s="8">
        <v>25</v>
      </c>
      <c r="D6" s="9">
        <f t="shared" si="0"/>
        <v>50</v>
      </c>
      <c r="E6" s="10">
        <f t="shared" si="0"/>
        <v>100</v>
      </c>
      <c r="F6" s="11">
        <f t="shared" si="0"/>
        <v>200</v>
      </c>
      <c r="G6" s="12">
        <v>110</v>
      </c>
      <c r="H6" s="12">
        <v>280</v>
      </c>
      <c r="I6" s="12">
        <v>272</v>
      </c>
      <c r="J6" s="12">
        <v>130</v>
      </c>
      <c r="K6" s="12">
        <v>142</v>
      </c>
      <c r="X6">
        <v>60</v>
      </c>
    </row>
    <row r="7" spans="1:24" x14ac:dyDescent="0.3">
      <c r="A7" s="8">
        <v>52</v>
      </c>
      <c r="B7" s="8" t="s">
        <v>6</v>
      </c>
      <c r="C7" s="8">
        <v>21</v>
      </c>
      <c r="D7" s="9">
        <f t="shared" si="0"/>
        <v>42</v>
      </c>
      <c r="E7" s="10">
        <f t="shared" si="0"/>
        <v>84</v>
      </c>
      <c r="F7" s="11">
        <f t="shared" si="0"/>
        <v>168</v>
      </c>
      <c r="G7" s="12">
        <v>132</v>
      </c>
      <c r="H7" s="12">
        <v>280</v>
      </c>
      <c r="I7" s="12">
        <v>239</v>
      </c>
      <c r="J7" s="12">
        <v>141</v>
      </c>
      <c r="K7" s="12">
        <v>121</v>
      </c>
      <c r="X7">
        <v>120</v>
      </c>
    </row>
    <row r="8" spans="1:24" x14ac:dyDescent="0.3">
      <c r="A8" s="8">
        <v>57</v>
      </c>
      <c r="B8" s="8" t="s">
        <v>6</v>
      </c>
      <c r="C8" s="8">
        <v>24.5</v>
      </c>
      <c r="D8" s="9">
        <f t="shared" si="0"/>
        <v>49</v>
      </c>
      <c r="E8" s="10">
        <f t="shared" si="0"/>
        <v>98</v>
      </c>
      <c r="F8" s="11">
        <f t="shared" si="0"/>
        <v>196</v>
      </c>
      <c r="G8" s="12">
        <v>162</v>
      </c>
      <c r="H8" s="12">
        <v>270</v>
      </c>
      <c r="I8" s="12">
        <v>282</v>
      </c>
      <c r="J8" s="12">
        <v>207</v>
      </c>
      <c r="K8" s="12">
        <v>180</v>
      </c>
      <c r="X8">
        <v>180</v>
      </c>
    </row>
    <row r="9" spans="1:24" x14ac:dyDescent="0.3">
      <c r="A9" s="8">
        <v>58</v>
      </c>
      <c r="B9" s="8" t="s">
        <v>6</v>
      </c>
      <c r="C9" s="8">
        <v>22.3</v>
      </c>
      <c r="D9" s="9">
        <f t="shared" si="0"/>
        <v>44.6</v>
      </c>
      <c r="E9" s="10">
        <f t="shared" si="0"/>
        <v>89.2</v>
      </c>
      <c r="F9" s="11">
        <f t="shared" si="0"/>
        <v>178.4</v>
      </c>
      <c r="G9" s="12">
        <v>158</v>
      </c>
      <c r="H9" s="12">
        <v>288</v>
      </c>
      <c r="I9" s="12">
        <v>262</v>
      </c>
      <c r="J9" s="12">
        <v>230</v>
      </c>
      <c r="K9" s="12">
        <v>148</v>
      </c>
    </row>
    <row r="10" spans="1:24" x14ac:dyDescent="0.3">
      <c r="A10" s="8">
        <v>60</v>
      </c>
      <c r="B10" s="8" t="s">
        <v>6</v>
      </c>
      <c r="C10" s="8">
        <v>24.3</v>
      </c>
      <c r="D10" s="9">
        <f t="shared" si="0"/>
        <v>48.6</v>
      </c>
      <c r="E10" s="10">
        <f t="shared" si="0"/>
        <v>97.2</v>
      </c>
      <c r="F10" s="11">
        <f t="shared" si="0"/>
        <v>194.4</v>
      </c>
      <c r="G10" s="12">
        <v>154</v>
      </c>
      <c r="H10" s="12">
        <v>316</v>
      </c>
      <c r="I10" s="14">
        <v>232</v>
      </c>
      <c r="J10" s="12">
        <v>203</v>
      </c>
      <c r="K10" s="12">
        <v>165</v>
      </c>
    </row>
    <row r="11" spans="1:24" x14ac:dyDescent="0.3">
      <c r="A11" s="8">
        <v>62</v>
      </c>
      <c r="B11" s="8" t="s">
        <v>6</v>
      </c>
      <c r="C11" s="8">
        <v>22.8</v>
      </c>
      <c r="D11" s="9">
        <f t="shared" si="0"/>
        <v>45.6</v>
      </c>
      <c r="E11" s="10">
        <f t="shared" si="0"/>
        <v>91.2</v>
      </c>
      <c r="F11" s="11">
        <f t="shared" si="0"/>
        <v>182.4</v>
      </c>
      <c r="G11" s="12">
        <v>167</v>
      </c>
      <c r="H11" s="12">
        <v>230</v>
      </c>
      <c r="I11" s="12">
        <v>200</v>
      </c>
      <c r="J11" s="12">
        <v>164</v>
      </c>
      <c r="K11" s="12">
        <v>137</v>
      </c>
      <c r="X11" t="s">
        <v>7</v>
      </c>
    </row>
    <row r="12" spans="1:24" x14ac:dyDescent="0.3">
      <c r="A12" s="8">
        <v>64</v>
      </c>
      <c r="B12" s="8" t="s">
        <v>6</v>
      </c>
      <c r="C12" s="8">
        <v>22.4</v>
      </c>
      <c r="D12" s="9">
        <f t="shared" si="0"/>
        <v>44.8</v>
      </c>
      <c r="E12" s="10">
        <f t="shared" si="0"/>
        <v>89.6</v>
      </c>
      <c r="F12" s="11">
        <f t="shared" si="0"/>
        <v>179.2</v>
      </c>
      <c r="G12" s="12">
        <v>140</v>
      </c>
      <c r="H12" s="12">
        <v>250</v>
      </c>
      <c r="I12" s="12">
        <v>194</v>
      </c>
      <c r="J12" s="12">
        <v>160</v>
      </c>
      <c r="K12" s="12">
        <v>141</v>
      </c>
      <c r="X12" t="s">
        <v>8</v>
      </c>
    </row>
    <row r="13" spans="1:24" x14ac:dyDescent="0.3">
      <c r="B13" s="15" t="s">
        <v>9</v>
      </c>
      <c r="C13" s="15">
        <f>AVERAGE(C3:C12)</f>
        <v>23.400000000000002</v>
      </c>
      <c r="D13" s="15"/>
      <c r="E13" s="15"/>
      <c r="F13" s="15"/>
      <c r="G13" s="15">
        <f t="shared" ref="G13:K13" si="1">AVERAGE(G3:G12)</f>
        <v>150.9</v>
      </c>
      <c r="H13" s="15">
        <f t="shared" si="1"/>
        <v>298.3</v>
      </c>
      <c r="I13" s="15">
        <f t="shared" si="1"/>
        <v>258.60000000000002</v>
      </c>
      <c r="J13" s="15">
        <f t="shared" si="1"/>
        <v>189.4</v>
      </c>
      <c r="K13" s="15">
        <f t="shared" si="1"/>
        <v>146.9</v>
      </c>
    </row>
    <row r="14" spans="1:24" x14ac:dyDescent="0.3">
      <c r="B14" s="15" t="s">
        <v>10</v>
      </c>
      <c r="C14" s="16">
        <f>STDEV(C3:C12)</f>
        <v>1.5362291495737219</v>
      </c>
      <c r="D14" s="16"/>
      <c r="E14" s="16"/>
      <c r="F14" s="16"/>
      <c r="G14" s="16">
        <f t="shared" ref="G14:K14" si="2">STDEV(G3:G12)</f>
        <v>19.536006643005496</v>
      </c>
      <c r="H14" s="16">
        <f t="shared" si="2"/>
        <v>55.669760393073538</v>
      </c>
      <c r="I14" s="16">
        <f t="shared" si="2"/>
        <v>54.697552250738099</v>
      </c>
      <c r="J14" s="16">
        <f t="shared" si="2"/>
        <v>38.175617582139786</v>
      </c>
      <c r="K14" s="16">
        <f t="shared" si="2"/>
        <v>16.762723194304922</v>
      </c>
    </row>
    <row r="15" spans="1:24" x14ac:dyDescent="0.3">
      <c r="B15" s="15" t="s">
        <v>11</v>
      </c>
      <c r="C15" s="16">
        <f>C14/SQRT(10)</f>
        <v>0.48579831205964485</v>
      </c>
      <c r="D15" s="16"/>
      <c r="E15" s="16"/>
      <c r="F15" s="16"/>
      <c r="G15" s="16">
        <f t="shared" ref="G15:K15" si="3">G14/SQRT(10)</f>
        <v>6.1778277376077328</v>
      </c>
      <c r="H15" s="16">
        <f t="shared" si="3"/>
        <v>17.60432396379429</v>
      </c>
      <c r="I15" s="16">
        <f t="shared" si="3"/>
        <v>17.296884754840175</v>
      </c>
      <c r="J15" s="16">
        <f t="shared" si="3"/>
        <v>12.072190264313184</v>
      </c>
      <c r="K15" s="16">
        <f t="shared" si="3"/>
        <v>5.3008385080936788</v>
      </c>
    </row>
    <row r="16" spans="1:24" x14ac:dyDescent="0.3">
      <c r="K16" s="18"/>
    </row>
    <row r="17" spans="1:11" x14ac:dyDescent="0.3">
      <c r="A17" s="8">
        <v>48</v>
      </c>
      <c r="B17" s="8" t="s">
        <v>12</v>
      </c>
      <c r="C17" s="8">
        <v>25.5</v>
      </c>
      <c r="D17" s="19">
        <f>C17*2</f>
        <v>51</v>
      </c>
      <c r="E17" s="19">
        <f>D17*2</f>
        <v>102</v>
      </c>
      <c r="F17" s="20">
        <f>E17*2</f>
        <v>204</v>
      </c>
      <c r="G17" s="21">
        <v>130</v>
      </c>
      <c r="H17" s="21">
        <v>377</v>
      </c>
      <c r="I17" s="21">
        <v>323</v>
      </c>
      <c r="J17" s="21">
        <v>209</v>
      </c>
      <c r="K17" s="21">
        <v>164</v>
      </c>
    </row>
    <row r="18" spans="1:11" x14ac:dyDescent="0.3">
      <c r="A18" s="8">
        <v>49</v>
      </c>
      <c r="B18" s="8" t="s">
        <v>12</v>
      </c>
      <c r="C18" s="8">
        <v>24.5</v>
      </c>
      <c r="D18" s="19">
        <f t="shared" ref="D18:F26" si="4">C18*2</f>
        <v>49</v>
      </c>
      <c r="E18" s="19">
        <f t="shared" si="4"/>
        <v>98</v>
      </c>
      <c r="F18" s="20">
        <f t="shared" si="4"/>
        <v>196</v>
      </c>
      <c r="G18" s="21">
        <v>155</v>
      </c>
      <c r="H18" s="21">
        <v>401</v>
      </c>
      <c r="I18" s="21">
        <v>279</v>
      </c>
      <c r="J18" s="21">
        <v>216</v>
      </c>
      <c r="K18" s="21">
        <v>161</v>
      </c>
    </row>
    <row r="19" spans="1:11" x14ac:dyDescent="0.3">
      <c r="A19" s="8">
        <v>53</v>
      </c>
      <c r="B19" s="8" t="s">
        <v>12</v>
      </c>
      <c r="C19" s="8">
        <v>23.3</v>
      </c>
      <c r="D19" s="19">
        <f t="shared" si="4"/>
        <v>46.6</v>
      </c>
      <c r="E19" s="19">
        <f t="shared" si="4"/>
        <v>93.2</v>
      </c>
      <c r="F19" s="20">
        <f t="shared" si="4"/>
        <v>186.4</v>
      </c>
      <c r="G19" s="21">
        <v>130</v>
      </c>
      <c r="H19" s="21">
        <v>293</v>
      </c>
      <c r="I19" s="21">
        <v>210</v>
      </c>
      <c r="J19" s="21">
        <v>160</v>
      </c>
      <c r="K19" s="21">
        <v>132</v>
      </c>
    </row>
    <row r="20" spans="1:11" x14ac:dyDescent="0.3">
      <c r="A20" s="8">
        <v>54</v>
      </c>
      <c r="B20" s="8" t="s">
        <v>12</v>
      </c>
      <c r="C20" s="8">
        <v>22</v>
      </c>
      <c r="D20" s="19">
        <f t="shared" si="4"/>
        <v>44</v>
      </c>
      <c r="E20" s="19">
        <f t="shared" si="4"/>
        <v>88</v>
      </c>
      <c r="F20" s="20">
        <f t="shared" si="4"/>
        <v>176</v>
      </c>
      <c r="G20" s="21">
        <v>138</v>
      </c>
      <c r="H20" s="21">
        <v>270</v>
      </c>
      <c r="I20" s="21">
        <v>240</v>
      </c>
      <c r="J20" s="21">
        <v>170</v>
      </c>
      <c r="K20" s="21">
        <v>139</v>
      </c>
    </row>
    <row r="21" spans="1:11" x14ac:dyDescent="0.3">
      <c r="A21" s="8">
        <v>55</v>
      </c>
      <c r="B21" s="8" t="s">
        <v>12</v>
      </c>
      <c r="C21" s="8">
        <v>22.5</v>
      </c>
      <c r="D21" s="19">
        <f t="shared" si="4"/>
        <v>45</v>
      </c>
      <c r="E21" s="19">
        <f t="shared" si="4"/>
        <v>90</v>
      </c>
      <c r="F21" s="20">
        <f t="shared" si="4"/>
        <v>180</v>
      </c>
      <c r="G21" s="21">
        <v>120</v>
      </c>
      <c r="H21" s="21">
        <v>271</v>
      </c>
      <c r="I21" s="21">
        <v>204</v>
      </c>
      <c r="J21" s="21">
        <v>177</v>
      </c>
      <c r="K21" s="21">
        <v>148</v>
      </c>
    </row>
    <row r="22" spans="1:11" x14ac:dyDescent="0.3">
      <c r="A22" s="8">
        <v>56</v>
      </c>
      <c r="B22" s="8" t="s">
        <v>12</v>
      </c>
      <c r="C22" s="8">
        <v>23.7</v>
      </c>
      <c r="D22" s="19">
        <f t="shared" si="4"/>
        <v>47.4</v>
      </c>
      <c r="E22" s="19">
        <f t="shared" si="4"/>
        <v>94.8</v>
      </c>
      <c r="F22" s="20">
        <f t="shared" si="4"/>
        <v>189.6</v>
      </c>
      <c r="G22" s="21">
        <v>141</v>
      </c>
      <c r="H22" s="21">
        <v>237</v>
      </c>
      <c r="I22" s="21">
        <v>210</v>
      </c>
      <c r="J22" s="21">
        <v>189</v>
      </c>
      <c r="K22" s="21">
        <v>132</v>
      </c>
    </row>
    <row r="23" spans="1:11" x14ac:dyDescent="0.3">
      <c r="A23" s="8">
        <v>59</v>
      </c>
      <c r="B23" s="8" t="s">
        <v>12</v>
      </c>
      <c r="C23" s="8">
        <v>24.4</v>
      </c>
      <c r="D23" s="19">
        <f t="shared" si="4"/>
        <v>48.8</v>
      </c>
      <c r="E23" s="19">
        <f t="shared" si="4"/>
        <v>97.6</v>
      </c>
      <c r="F23" s="20">
        <f t="shared" si="4"/>
        <v>195.2</v>
      </c>
      <c r="G23" s="21">
        <v>144</v>
      </c>
      <c r="H23" s="21">
        <v>257</v>
      </c>
      <c r="I23" s="21">
        <v>207</v>
      </c>
      <c r="J23" s="21">
        <v>205</v>
      </c>
      <c r="K23" s="21">
        <v>180</v>
      </c>
    </row>
    <row r="24" spans="1:11" x14ac:dyDescent="0.3">
      <c r="A24" s="8">
        <v>61</v>
      </c>
      <c r="B24" s="8" t="s">
        <v>12</v>
      </c>
      <c r="C24" s="8">
        <v>26.7</v>
      </c>
      <c r="D24" s="19">
        <f t="shared" si="4"/>
        <v>53.4</v>
      </c>
      <c r="E24" s="19">
        <f t="shared" si="4"/>
        <v>106.8</v>
      </c>
      <c r="F24" s="20">
        <f t="shared" si="4"/>
        <v>213.6</v>
      </c>
      <c r="G24" s="21">
        <v>144</v>
      </c>
      <c r="H24" s="21">
        <v>312</v>
      </c>
      <c r="I24" s="21">
        <v>270</v>
      </c>
      <c r="J24" s="21">
        <v>196</v>
      </c>
      <c r="K24" s="21">
        <v>182</v>
      </c>
    </row>
    <row r="25" spans="1:11" x14ac:dyDescent="0.3">
      <c r="A25" s="8">
        <v>68</v>
      </c>
      <c r="B25" s="8" t="s">
        <v>12</v>
      </c>
      <c r="C25" s="8">
        <v>23.7</v>
      </c>
      <c r="D25" s="19">
        <f t="shared" si="4"/>
        <v>47.4</v>
      </c>
      <c r="E25" s="19">
        <f t="shared" si="4"/>
        <v>94.8</v>
      </c>
      <c r="F25" s="20">
        <f t="shared" si="4"/>
        <v>189.6</v>
      </c>
      <c r="G25" s="21">
        <v>144</v>
      </c>
      <c r="H25" s="21">
        <v>225</v>
      </c>
      <c r="I25" s="21">
        <v>190</v>
      </c>
      <c r="J25" s="21">
        <v>162</v>
      </c>
      <c r="K25" s="21">
        <v>143</v>
      </c>
    </row>
    <row r="26" spans="1:11" x14ac:dyDescent="0.3">
      <c r="A26" s="8">
        <v>65</v>
      </c>
      <c r="B26" s="8" t="s">
        <v>12</v>
      </c>
      <c r="C26" s="8">
        <v>23.1</v>
      </c>
      <c r="D26" s="19">
        <f t="shared" si="4"/>
        <v>46.2</v>
      </c>
      <c r="E26" s="19">
        <f t="shared" si="4"/>
        <v>92.4</v>
      </c>
      <c r="F26" s="20">
        <f t="shared" si="4"/>
        <v>184.8</v>
      </c>
      <c r="G26" s="21">
        <v>130</v>
      </c>
      <c r="H26" s="21">
        <v>250</v>
      </c>
      <c r="I26" s="21">
        <v>230</v>
      </c>
      <c r="J26" s="21">
        <v>206</v>
      </c>
      <c r="K26" s="21">
        <v>145</v>
      </c>
    </row>
    <row r="27" spans="1:11" x14ac:dyDescent="0.3">
      <c r="B27" s="15" t="s">
        <v>9</v>
      </c>
      <c r="C27" s="15">
        <f>AVERAGE(C17:C26)</f>
        <v>23.939999999999998</v>
      </c>
      <c r="D27" s="15"/>
      <c r="E27" s="15"/>
      <c r="F27" s="15"/>
      <c r="G27" s="15">
        <f t="shared" ref="G27:K27" si="5">AVERAGE(G17:G26)</f>
        <v>137.6</v>
      </c>
      <c r="H27" s="15">
        <f t="shared" si="5"/>
        <v>289.3</v>
      </c>
      <c r="I27" s="15">
        <f t="shared" si="5"/>
        <v>236.3</v>
      </c>
      <c r="J27" s="15">
        <f t="shared" si="5"/>
        <v>189</v>
      </c>
      <c r="K27" s="15">
        <f t="shared" si="5"/>
        <v>152.6</v>
      </c>
    </row>
    <row r="28" spans="1:11" x14ac:dyDescent="0.3">
      <c r="B28" s="15" t="s">
        <v>10</v>
      </c>
      <c r="C28" s="16">
        <f>STDEV(C17:C26)</f>
        <v>1.4001587211614417</v>
      </c>
      <c r="D28" s="16"/>
      <c r="E28" s="16"/>
      <c r="F28" s="16"/>
      <c r="G28" s="16">
        <f t="shared" ref="G28:K28" si="6">STDEV(G17:G26)</f>
        <v>10.112698288126007</v>
      </c>
      <c r="H28" s="16">
        <f t="shared" si="6"/>
        <v>58.55870748421809</v>
      </c>
      <c r="I28" s="16">
        <f t="shared" si="6"/>
        <v>42.108457846639546</v>
      </c>
      <c r="J28" s="16">
        <f t="shared" si="6"/>
        <v>20.542638584174139</v>
      </c>
      <c r="K28" s="16">
        <f t="shared" si="6"/>
        <v>18.319388636087158</v>
      </c>
    </row>
    <row r="29" spans="1:11" x14ac:dyDescent="0.3">
      <c r="B29" s="15" t="s">
        <v>11</v>
      </c>
      <c r="C29" s="16">
        <f>C28/SQRT(10)</f>
        <v>0.44276906446187536</v>
      </c>
      <c r="D29" s="16"/>
      <c r="E29" s="16"/>
      <c r="F29" s="16"/>
      <c r="G29" s="16">
        <f t="shared" ref="G29:K29" si="7">G28/SQRT(10)</f>
        <v>3.1979159880563883</v>
      </c>
      <c r="H29" s="16">
        <f t="shared" si="7"/>
        <v>18.517889248567773</v>
      </c>
      <c r="I29" s="16">
        <f t="shared" si="7"/>
        <v>13.315863555257012</v>
      </c>
      <c r="J29" s="16">
        <f t="shared" si="7"/>
        <v>6.4961527075646863</v>
      </c>
      <c r="K29" s="16">
        <f t="shared" si="7"/>
        <v>5.7930993431840889</v>
      </c>
    </row>
    <row r="30" spans="1:11" x14ac:dyDescent="0.3">
      <c r="B30" s="15" t="s">
        <v>13</v>
      </c>
      <c r="C30" s="22">
        <f>TTEST(C3:C12,C17:C26,2,2)</f>
        <v>0.42208658246968822</v>
      </c>
      <c r="D30" s="22"/>
      <c r="E30" s="22"/>
      <c r="F30" s="22"/>
      <c r="G30" s="22">
        <f t="shared" ref="G30:K30" si="8">TTEST(G3:G12,G17:G26,2,2)</f>
        <v>7.1942085333961611E-2</v>
      </c>
      <c r="H30" s="22">
        <f t="shared" si="8"/>
        <v>0.72874534804625724</v>
      </c>
      <c r="I30" s="22">
        <f t="shared" si="8"/>
        <v>0.32051064053831468</v>
      </c>
      <c r="J30" s="22">
        <f t="shared" si="8"/>
        <v>0.97704384271537081</v>
      </c>
      <c r="K30" s="22">
        <f t="shared" si="8"/>
        <v>0.47723311085650555</v>
      </c>
    </row>
    <row r="41" spans="4:14" x14ac:dyDescent="0.3">
      <c r="D41" s="23"/>
      <c r="E41" s="23"/>
      <c r="F41" s="23"/>
      <c r="G41" s="24"/>
      <c r="H41" s="23"/>
      <c r="I41" s="24"/>
      <c r="J41" s="23"/>
      <c r="K41" s="24"/>
      <c r="L41" s="24"/>
      <c r="M41" s="24"/>
      <c r="N41" s="24"/>
    </row>
    <row r="42" spans="4:14" x14ac:dyDescent="0.3">
      <c r="D42" s="23"/>
      <c r="E42" s="23"/>
      <c r="F42" s="23"/>
      <c r="G42" s="24"/>
      <c r="H42" s="23"/>
      <c r="I42" s="24"/>
      <c r="J42" s="23"/>
      <c r="K42" s="24"/>
      <c r="L42" s="24"/>
      <c r="M42" s="24"/>
      <c r="N42" s="24"/>
    </row>
    <row r="43" spans="4:14" x14ac:dyDescent="0.3">
      <c r="D43" s="23"/>
      <c r="E43" s="23"/>
      <c r="F43" s="23"/>
      <c r="G43" s="24"/>
      <c r="H43" s="23"/>
      <c r="I43" s="24"/>
      <c r="J43" s="23"/>
      <c r="K43" s="24"/>
      <c r="L43" s="24"/>
      <c r="M43" s="24"/>
      <c r="N43" s="24"/>
    </row>
    <row r="44" spans="4:14" x14ac:dyDescent="0.3">
      <c r="D44" s="23"/>
      <c r="E44" s="23"/>
      <c r="F44" s="23"/>
      <c r="G44" s="24"/>
      <c r="H44" s="23"/>
      <c r="I44" s="24"/>
      <c r="J44" s="23"/>
      <c r="K44" s="24"/>
      <c r="L44" s="24"/>
      <c r="M44" s="24"/>
      <c r="N44" s="24"/>
    </row>
    <row r="45" spans="4:14" x14ac:dyDescent="0.3">
      <c r="D45" s="23"/>
      <c r="E45" s="23"/>
      <c r="F45" s="23"/>
      <c r="G45" s="24"/>
      <c r="H45" s="23"/>
      <c r="I45" s="24"/>
      <c r="J45" s="23"/>
      <c r="K45" s="24"/>
      <c r="L45" s="24"/>
      <c r="M45" s="24"/>
      <c r="N45" s="24"/>
    </row>
    <row r="46" spans="4:14" x14ac:dyDescent="0.3">
      <c r="D46" s="23"/>
      <c r="E46" s="23"/>
      <c r="F46" s="23"/>
      <c r="G46" s="24"/>
      <c r="H46" s="23"/>
      <c r="I46" s="24"/>
      <c r="J46" s="23"/>
      <c r="K46" s="24"/>
      <c r="L46" s="24"/>
      <c r="M46" s="24"/>
      <c r="N46" s="24"/>
    </row>
    <row r="47" spans="4:14" x14ac:dyDescent="0.3">
      <c r="D47" s="23"/>
      <c r="E47" s="23"/>
      <c r="F47" s="23"/>
      <c r="G47" s="24"/>
      <c r="H47" s="23"/>
      <c r="I47" s="24"/>
      <c r="J47" s="23"/>
      <c r="K47" s="24"/>
      <c r="L47" s="24"/>
      <c r="M47" s="24"/>
      <c r="N47" s="24"/>
    </row>
    <row r="48" spans="4:14" x14ac:dyDescent="0.3">
      <c r="D48" s="23"/>
      <c r="E48" s="23"/>
      <c r="F48" s="23"/>
      <c r="G48" s="24"/>
      <c r="H48" s="23"/>
      <c r="I48" s="24"/>
      <c r="J48" s="23"/>
      <c r="K48" s="24"/>
      <c r="L48" s="24"/>
      <c r="M48" s="24"/>
      <c r="N48" s="24"/>
    </row>
    <row r="49" spans="4:14" x14ac:dyDescent="0.3">
      <c r="D49" s="23"/>
      <c r="E49" s="23"/>
      <c r="F49" s="23"/>
      <c r="G49" s="24"/>
      <c r="H49" s="23"/>
      <c r="I49" s="24"/>
      <c r="J49" s="23"/>
      <c r="K49" s="24"/>
      <c r="L49" s="24"/>
      <c r="M49" s="24"/>
      <c r="N49" s="24"/>
    </row>
    <row r="50" spans="4:14" x14ac:dyDescent="0.3">
      <c r="D50" s="23"/>
      <c r="E50" s="23"/>
      <c r="F50" s="23"/>
      <c r="G50" s="24"/>
      <c r="H50" s="23"/>
      <c r="I50" s="24"/>
      <c r="J50" s="23"/>
      <c r="K50" s="24"/>
      <c r="L50" s="24"/>
      <c r="M50" s="24"/>
      <c r="N50" s="24"/>
    </row>
    <row r="51" spans="4:14" x14ac:dyDescent="0.3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4:14" x14ac:dyDescent="0.3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4:14" x14ac:dyDescent="0.3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4:14" x14ac:dyDescent="0.3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4:14" x14ac:dyDescent="0.3">
      <c r="D55" s="25"/>
      <c r="E55" s="25"/>
      <c r="F55" s="25"/>
      <c r="G55" s="25"/>
      <c r="H55" s="25"/>
      <c r="I55" s="24"/>
      <c r="J55" s="25"/>
      <c r="K55" s="24"/>
      <c r="L55" s="24"/>
      <c r="M55" s="24"/>
      <c r="N55" s="24"/>
    </row>
    <row r="56" spans="4:14" x14ac:dyDescent="0.3">
      <c r="D56" s="25"/>
      <c r="E56" s="25"/>
      <c r="F56" s="25"/>
      <c r="G56" s="25"/>
      <c r="H56" s="25"/>
      <c r="I56" s="24"/>
      <c r="J56" s="25"/>
      <c r="K56" s="24"/>
      <c r="L56" s="24"/>
      <c r="M56" s="24"/>
      <c r="N56" s="24"/>
    </row>
    <row r="57" spans="4:14" x14ac:dyDescent="0.3">
      <c r="D57" s="25"/>
      <c r="E57" s="25"/>
      <c r="F57" s="25"/>
      <c r="G57" s="24"/>
      <c r="H57" s="25"/>
      <c r="I57" s="24"/>
      <c r="J57" s="25"/>
      <c r="K57" s="24"/>
      <c r="L57" s="24"/>
      <c r="M57" s="24"/>
      <c r="N57" s="24"/>
    </row>
    <row r="58" spans="4:14" x14ac:dyDescent="0.3">
      <c r="D58" s="25"/>
      <c r="E58" s="25"/>
      <c r="F58" s="25"/>
      <c r="G58" s="24"/>
      <c r="H58" s="25"/>
      <c r="I58" s="24"/>
      <c r="J58" s="25"/>
      <c r="K58" s="24"/>
      <c r="L58" s="24"/>
      <c r="M58" s="24"/>
      <c r="N58" s="24"/>
    </row>
    <row r="59" spans="4:14" x14ac:dyDescent="0.3">
      <c r="D59" s="25"/>
      <c r="E59" s="25"/>
      <c r="F59" s="25"/>
      <c r="G59" s="24"/>
      <c r="H59" s="25"/>
      <c r="I59" s="24"/>
      <c r="J59" s="25"/>
      <c r="K59" s="24"/>
      <c r="L59" s="24"/>
      <c r="M59" s="24"/>
      <c r="N59" s="24"/>
    </row>
    <row r="60" spans="4:14" x14ac:dyDescent="0.3">
      <c r="D60" s="25"/>
      <c r="E60" s="25"/>
      <c r="F60" s="25"/>
      <c r="G60" s="24"/>
      <c r="H60" s="25"/>
      <c r="I60" s="24"/>
      <c r="J60" s="25"/>
      <c r="K60" s="24"/>
      <c r="L60" s="24"/>
      <c r="M60" s="24"/>
      <c r="N60" s="24"/>
    </row>
    <row r="61" spans="4:14" x14ac:dyDescent="0.3">
      <c r="D61" s="25"/>
      <c r="E61" s="25"/>
      <c r="F61" s="25"/>
      <c r="G61" s="24"/>
      <c r="H61" s="25"/>
      <c r="I61" s="24"/>
      <c r="J61" s="25"/>
      <c r="K61" s="24"/>
      <c r="L61" s="24"/>
      <c r="M61" s="24"/>
      <c r="N61" s="24"/>
    </row>
    <row r="62" spans="4:14" x14ac:dyDescent="0.3">
      <c r="D62" s="25"/>
      <c r="E62" s="25"/>
      <c r="F62" s="25"/>
      <c r="G62" s="24"/>
      <c r="H62" s="25"/>
      <c r="I62" s="24"/>
      <c r="J62" s="25"/>
      <c r="K62" s="24"/>
      <c r="L62" s="24"/>
      <c r="M62" s="24"/>
      <c r="N62" s="24"/>
    </row>
    <row r="63" spans="4:14" x14ac:dyDescent="0.3">
      <c r="D63" s="25"/>
      <c r="E63" s="25"/>
      <c r="F63" s="25"/>
      <c r="G63" s="24"/>
      <c r="H63" s="25"/>
      <c r="I63" s="24"/>
      <c r="J63" s="25"/>
      <c r="K63" s="24"/>
      <c r="L63" s="24"/>
      <c r="M63" s="24"/>
      <c r="N63" s="24"/>
    </row>
    <row r="64" spans="4:14" x14ac:dyDescent="0.3">
      <c r="D64" s="25"/>
      <c r="E64" s="25"/>
      <c r="F64" s="25"/>
      <c r="G64" s="24"/>
      <c r="H64" s="25"/>
      <c r="I64" s="24"/>
      <c r="J64" s="25"/>
      <c r="K64" s="24"/>
      <c r="L64" s="24"/>
      <c r="M64" s="24"/>
      <c r="N64" s="24"/>
    </row>
    <row r="65" spans="4:14" x14ac:dyDescent="0.3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</sheetData>
  <mergeCells count="1">
    <mergeCell ref="A1:K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2E7C3-62C0-4518-8C70-C56ADABADB55}">
  <dimension ref="A1:V53"/>
  <sheetViews>
    <sheetView workbookViewId="0">
      <selection sqref="A1:J1"/>
    </sheetView>
  </sheetViews>
  <sheetFormatPr defaultRowHeight="14.4" x14ac:dyDescent="0.3"/>
  <cols>
    <col min="3" max="3" width="11.5546875" bestFit="1" customWidth="1"/>
    <col min="4" max="4" width="11.6640625" customWidth="1"/>
  </cols>
  <sheetData>
    <row r="1" spans="1:22" ht="14.4" customHeight="1" x14ac:dyDescent="0.3">
      <c r="A1" s="115" t="s">
        <v>16</v>
      </c>
      <c r="B1" s="116"/>
      <c r="C1" s="116"/>
      <c r="D1" s="116"/>
      <c r="E1" s="116"/>
      <c r="F1" s="116"/>
      <c r="G1" s="116"/>
      <c r="H1" s="116"/>
      <c r="I1" s="116"/>
      <c r="J1" s="116"/>
      <c r="K1" s="45"/>
    </row>
    <row r="2" spans="1:22" ht="27" x14ac:dyDescent="0.3">
      <c r="A2" s="27" t="s">
        <v>0</v>
      </c>
      <c r="B2" s="28" t="s">
        <v>1</v>
      </c>
      <c r="C2" s="27" t="s">
        <v>2</v>
      </c>
      <c r="D2" s="29" t="s">
        <v>15</v>
      </c>
      <c r="E2" s="29" t="s">
        <v>5</v>
      </c>
      <c r="F2" s="30">
        <v>0</v>
      </c>
      <c r="G2" s="30">
        <v>15</v>
      </c>
      <c r="H2" s="30">
        <v>30</v>
      </c>
      <c r="I2" s="30">
        <v>60</v>
      </c>
      <c r="J2" s="30">
        <v>120</v>
      </c>
      <c r="K2" s="24"/>
    </row>
    <row r="3" spans="1:22" x14ac:dyDescent="0.3">
      <c r="A3" s="31">
        <v>36</v>
      </c>
      <c r="B3" s="31" t="s">
        <v>6</v>
      </c>
      <c r="C3" s="31">
        <v>23.8</v>
      </c>
      <c r="D3" s="32">
        <f>C3</f>
        <v>23.8</v>
      </c>
      <c r="E3" s="33">
        <f>D3*5</f>
        <v>119</v>
      </c>
      <c r="F3" s="34">
        <v>133</v>
      </c>
      <c r="G3" s="34">
        <v>114</v>
      </c>
      <c r="H3" s="34">
        <v>51</v>
      </c>
      <c r="I3" s="34">
        <v>61</v>
      </c>
      <c r="J3" s="34">
        <v>77</v>
      </c>
      <c r="K3" s="24"/>
    </row>
    <row r="4" spans="1:22" x14ac:dyDescent="0.3">
      <c r="A4" s="31">
        <v>38</v>
      </c>
      <c r="B4" s="31" t="s">
        <v>6</v>
      </c>
      <c r="C4" s="31">
        <v>24</v>
      </c>
      <c r="D4" s="32">
        <f t="shared" ref="D4:D26" si="0">C4</f>
        <v>24</v>
      </c>
      <c r="E4" s="33">
        <f t="shared" ref="E4:E26" si="1">D4*5</f>
        <v>120</v>
      </c>
      <c r="F4" s="34">
        <v>131</v>
      </c>
      <c r="G4" s="34">
        <v>115</v>
      </c>
      <c r="H4" s="34">
        <v>82</v>
      </c>
      <c r="I4" s="34">
        <v>91</v>
      </c>
      <c r="J4" s="34">
        <v>108</v>
      </c>
      <c r="K4" s="24"/>
      <c r="V4" s="35"/>
    </row>
    <row r="5" spans="1:22" x14ac:dyDescent="0.3">
      <c r="A5" s="31">
        <v>78</v>
      </c>
      <c r="B5" s="31" t="s">
        <v>6</v>
      </c>
      <c r="C5" s="31">
        <v>26.5</v>
      </c>
      <c r="D5" s="32">
        <f t="shared" si="0"/>
        <v>26.5</v>
      </c>
      <c r="E5" s="33">
        <f t="shared" si="1"/>
        <v>132.5</v>
      </c>
      <c r="F5" s="34">
        <v>158</v>
      </c>
      <c r="G5" s="34"/>
      <c r="H5" s="34"/>
      <c r="I5" s="34"/>
      <c r="J5" s="34"/>
      <c r="K5" s="24"/>
    </row>
    <row r="6" spans="1:22" x14ac:dyDescent="0.3">
      <c r="A6" s="31">
        <v>79</v>
      </c>
      <c r="B6" s="31" t="s">
        <v>6</v>
      </c>
      <c r="C6" s="31">
        <v>21.9</v>
      </c>
      <c r="D6" s="32">
        <f t="shared" si="0"/>
        <v>21.9</v>
      </c>
      <c r="E6" s="33">
        <f t="shared" si="1"/>
        <v>109.5</v>
      </c>
      <c r="F6" s="34">
        <v>142</v>
      </c>
      <c r="G6" s="34">
        <v>117</v>
      </c>
      <c r="H6" s="34">
        <v>69</v>
      </c>
      <c r="I6" s="34">
        <v>57</v>
      </c>
      <c r="J6" s="34">
        <v>74</v>
      </c>
      <c r="K6" s="24"/>
    </row>
    <row r="7" spans="1:22" x14ac:dyDescent="0.3">
      <c r="A7" s="31">
        <v>80</v>
      </c>
      <c r="B7" s="31" t="s">
        <v>6</v>
      </c>
      <c r="C7" s="31">
        <v>22.6</v>
      </c>
      <c r="D7" s="32">
        <f t="shared" si="0"/>
        <v>22.6</v>
      </c>
      <c r="E7" s="33">
        <f t="shared" si="1"/>
        <v>113</v>
      </c>
      <c r="F7" s="34">
        <v>144</v>
      </c>
      <c r="G7" s="34">
        <v>105</v>
      </c>
      <c r="H7" s="34">
        <v>46</v>
      </c>
      <c r="I7" s="34">
        <v>57</v>
      </c>
      <c r="J7" s="34">
        <v>90</v>
      </c>
      <c r="K7" s="24"/>
    </row>
    <row r="8" spans="1:22" x14ac:dyDescent="0.3">
      <c r="A8" s="31">
        <v>81</v>
      </c>
      <c r="B8" s="31" t="s">
        <v>6</v>
      </c>
      <c r="C8" s="31">
        <v>21.9</v>
      </c>
      <c r="D8" s="32">
        <f t="shared" si="0"/>
        <v>21.9</v>
      </c>
      <c r="E8" s="33">
        <f t="shared" si="1"/>
        <v>109.5</v>
      </c>
      <c r="F8" s="34">
        <v>160</v>
      </c>
      <c r="G8" s="34">
        <v>125</v>
      </c>
      <c r="H8" s="34">
        <v>84</v>
      </c>
      <c r="I8" s="34">
        <v>69</v>
      </c>
      <c r="J8" s="34">
        <v>95</v>
      </c>
      <c r="K8" s="24"/>
    </row>
    <row r="9" spans="1:22" x14ac:dyDescent="0.3">
      <c r="A9" s="31">
        <v>85</v>
      </c>
      <c r="B9" s="31" t="s">
        <v>6</v>
      </c>
      <c r="C9" s="31">
        <v>21.4</v>
      </c>
      <c r="D9" s="32">
        <f t="shared" si="0"/>
        <v>21.4</v>
      </c>
      <c r="E9" s="33">
        <f t="shared" si="1"/>
        <v>107</v>
      </c>
      <c r="F9" s="34">
        <v>156</v>
      </c>
      <c r="G9" s="34">
        <v>117</v>
      </c>
      <c r="H9" s="34">
        <v>102</v>
      </c>
      <c r="I9" s="34">
        <v>79</v>
      </c>
      <c r="J9" s="34">
        <v>74</v>
      </c>
      <c r="K9" s="24"/>
    </row>
    <row r="10" spans="1:22" x14ac:dyDescent="0.3">
      <c r="A10" s="31">
        <v>86</v>
      </c>
      <c r="B10" s="31" t="s">
        <v>6</v>
      </c>
      <c r="C10" s="31">
        <v>22.8</v>
      </c>
      <c r="D10" s="32">
        <f t="shared" si="0"/>
        <v>22.8</v>
      </c>
      <c r="E10" s="33">
        <f t="shared" si="1"/>
        <v>114</v>
      </c>
      <c r="F10" s="34">
        <v>175</v>
      </c>
      <c r="G10" s="34">
        <v>140</v>
      </c>
      <c r="H10" s="34">
        <v>115</v>
      </c>
      <c r="I10" s="34">
        <v>92</v>
      </c>
      <c r="J10" s="34">
        <v>105</v>
      </c>
      <c r="K10" s="24"/>
    </row>
    <row r="11" spans="1:22" x14ac:dyDescent="0.3">
      <c r="A11" s="31">
        <v>88</v>
      </c>
      <c r="B11" s="31" t="s">
        <v>6</v>
      </c>
      <c r="C11" s="31">
        <v>22.1</v>
      </c>
      <c r="D11" s="32">
        <f t="shared" si="0"/>
        <v>22.1</v>
      </c>
      <c r="E11" s="33">
        <f t="shared" si="1"/>
        <v>110.5</v>
      </c>
      <c r="F11" s="34">
        <v>146</v>
      </c>
      <c r="G11" s="34">
        <v>129</v>
      </c>
      <c r="H11" s="34">
        <v>71</v>
      </c>
      <c r="I11" s="34">
        <v>64</v>
      </c>
      <c r="J11" s="34">
        <v>76</v>
      </c>
      <c r="K11" s="24"/>
    </row>
    <row r="12" spans="1:22" x14ac:dyDescent="0.3">
      <c r="A12" s="31">
        <v>90</v>
      </c>
      <c r="B12" s="31" t="s">
        <v>6</v>
      </c>
      <c r="C12" s="31">
        <v>23.1</v>
      </c>
      <c r="D12" s="32">
        <f t="shared" si="0"/>
        <v>23.1</v>
      </c>
      <c r="E12" s="33">
        <f t="shared" si="1"/>
        <v>115.5</v>
      </c>
      <c r="F12" s="34">
        <v>142</v>
      </c>
      <c r="G12" s="34">
        <v>75</v>
      </c>
      <c r="H12" s="34"/>
      <c r="I12" s="34"/>
      <c r="J12" s="34"/>
      <c r="K12" s="24"/>
    </row>
    <row r="13" spans="1:22" x14ac:dyDescent="0.3">
      <c r="A13" s="36"/>
      <c r="B13" s="37" t="s">
        <v>9</v>
      </c>
      <c r="C13" s="38">
        <f>AVERAGE(C3:C12)</f>
        <v>23.009999999999998</v>
      </c>
      <c r="D13" s="38"/>
      <c r="E13" s="38"/>
      <c r="F13" s="38">
        <f t="shared" ref="F13:J13" si="2">AVERAGE(F3:F12)</f>
        <v>148.69999999999999</v>
      </c>
      <c r="G13" s="38">
        <f t="shared" si="2"/>
        <v>115.22222222222223</v>
      </c>
      <c r="H13" s="38">
        <f t="shared" si="2"/>
        <v>77.5</v>
      </c>
      <c r="I13" s="38">
        <f t="shared" si="2"/>
        <v>71.25</v>
      </c>
      <c r="J13" s="38">
        <f t="shared" si="2"/>
        <v>87.375</v>
      </c>
      <c r="K13" s="24"/>
    </row>
    <row r="14" spans="1:22" x14ac:dyDescent="0.3">
      <c r="A14" s="36"/>
      <c r="B14" s="37" t="s">
        <v>10</v>
      </c>
      <c r="C14" s="38">
        <f>STDEV(C3:C12)</f>
        <v>1.4865695035513442</v>
      </c>
      <c r="D14" s="38"/>
      <c r="E14" s="38"/>
      <c r="F14" s="38">
        <f t="shared" ref="F14:J14" si="3">STDEV(F3:F12)</f>
        <v>13.491149362122975</v>
      </c>
      <c r="G14" s="38">
        <f t="shared" si="3"/>
        <v>18.129932279091538</v>
      </c>
      <c r="H14" s="38">
        <f t="shared" si="3"/>
        <v>23.53720459187964</v>
      </c>
      <c r="I14" s="38">
        <f t="shared" si="3"/>
        <v>14.389976670287849</v>
      </c>
      <c r="J14" s="38">
        <f t="shared" si="3"/>
        <v>14.121285858083684</v>
      </c>
      <c r="K14" s="24"/>
    </row>
    <row r="15" spans="1:22" x14ac:dyDescent="0.3">
      <c r="A15" s="36"/>
      <c r="B15" s="37" t="s">
        <v>11</v>
      </c>
      <c r="C15" s="38">
        <f>C14/SQRT(10)</f>
        <v>0.47009455313680137</v>
      </c>
      <c r="D15" s="38"/>
      <c r="E15" s="38"/>
      <c r="F15" s="38">
        <f t="shared" ref="F15:J15" si="4">F14/SQRT(10)</f>
        <v>4.2662760237836359</v>
      </c>
      <c r="G15" s="38">
        <f t="shared" si="4"/>
        <v>5.7331879826536758</v>
      </c>
      <c r="H15" s="38">
        <f t="shared" si="4"/>
        <v>7.4431176263713574</v>
      </c>
      <c r="I15" s="38">
        <f t="shared" si="4"/>
        <v>4.5505101754795421</v>
      </c>
      <c r="J15" s="38">
        <f t="shared" si="4"/>
        <v>4.46554268018697</v>
      </c>
      <c r="K15" s="24"/>
    </row>
    <row r="16" spans="1:22" x14ac:dyDescent="0.3">
      <c r="A16" s="36"/>
      <c r="B16" s="36"/>
      <c r="C16" s="36"/>
      <c r="D16" s="8"/>
      <c r="E16" s="39"/>
      <c r="F16" s="8"/>
      <c r="G16" s="8"/>
      <c r="H16" s="8"/>
      <c r="I16" s="8"/>
      <c r="J16" s="8"/>
      <c r="K16" s="24"/>
    </row>
    <row r="17" spans="1:11" x14ac:dyDescent="0.3">
      <c r="A17" s="31">
        <v>39</v>
      </c>
      <c r="B17" s="31" t="s">
        <v>12</v>
      </c>
      <c r="C17" s="31">
        <v>21.7</v>
      </c>
      <c r="D17" s="32">
        <f t="shared" si="0"/>
        <v>21.7</v>
      </c>
      <c r="E17" s="33">
        <f t="shared" si="1"/>
        <v>108.5</v>
      </c>
      <c r="F17" s="34">
        <v>146</v>
      </c>
      <c r="G17" s="34">
        <v>122</v>
      </c>
      <c r="H17" s="34">
        <v>72</v>
      </c>
      <c r="I17" s="34">
        <v>69</v>
      </c>
      <c r="J17" s="34">
        <v>80</v>
      </c>
      <c r="K17" s="24"/>
    </row>
    <row r="18" spans="1:11" x14ac:dyDescent="0.3">
      <c r="A18" s="31">
        <v>40</v>
      </c>
      <c r="B18" s="31" t="s">
        <v>12</v>
      </c>
      <c r="C18" s="31">
        <v>22.8</v>
      </c>
      <c r="D18" s="32">
        <f t="shared" si="0"/>
        <v>22.8</v>
      </c>
      <c r="E18" s="33">
        <f t="shared" si="1"/>
        <v>114</v>
      </c>
      <c r="F18" s="34">
        <v>140</v>
      </c>
      <c r="G18" s="34">
        <v>107</v>
      </c>
      <c r="H18" s="34">
        <v>88</v>
      </c>
      <c r="I18" s="34">
        <v>64</v>
      </c>
      <c r="J18" s="34">
        <v>93</v>
      </c>
      <c r="K18" s="24"/>
    </row>
    <row r="19" spans="1:11" x14ac:dyDescent="0.3">
      <c r="A19" s="31">
        <v>41</v>
      </c>
      <c r="B19" s="31" t="s">
        <v>12</v>
      </c>
      <c r="C19" s="31">
        <v>22.7</v>
      </c>
      <c r="D19" s="32">
        <f t="shared" si="0"/>
        <v>22.7</v>
      </c>
      <c r="E19" s="33">
        <f t="shared" si="1"/>
        <v>113.5</v>
      </c>
      <c r="F19" s="34">
        <v>133</v>
      </c>
      <c r="G19" s="34">
        <v>81</v>
      </c>
      <c r="H19" s="34">
        <v>69</v>
      </c>
      <c r="I19" s="34">
        <v>72</v>
      </c>
      <c r="J19" s="34">
        <v>83</v>
      </c>
      <c r="K19" s="24"/>
    </row>
    <row r="20" spans="1:11" x14ac:dyDescent="0.3">
      <c r="A20" s="31">
        <v>42</v>
      </c>
      <c r="B20" s="31" t="s">
        <v>12</v>
      </c>
      <c r="C20" s="31">
        <v>22</v>
      </c>
      <c r="D20" s="32">
        <f t="shared" si="0"/>
        <v>22</v>
      </c>
      <c r="E20" s="33">
        <f t="shared" si="1"/>
        <v>110</v>
      </c>
      <c r="F20" s="34">
        <v>114</v>
      </c>
      <c r="G20" s="34">
        <v>75</v>
      </c>
      <c r="H20" s="34">
        <v>70</v>
      </c>
      <c r="I20" s="34">
        <v>63</v>
      </c>
      <c r="J20" s="34">
        <v>95</v>
      </c>
      <c r="K20" s="24"/>
    </row>
    <row r="21" spans="1:11" x14ac:dyDescent="0.3">
      <c r="A21" s="31">
        <v>70</v>
      </c>
      <c r="B21" s="31" t="s">
        <v>12</v>
      </c>
      <c r="C21" s="31">
        <v>23.5</v>
      </c>
      <c r="D21" s="32">
        <f t="shared" si="0"/>
        <v>23.5</v>
      </c>
      <c r="E21" s="33">
        <f t="shared" si="1"/>
        <v>117.5</v>
      </c>
      <c r="F21" s="34">
        <v>145</v>
      </c>
      <c r="G21" s="34">
        <v>101</v>
      </c>
      <c r="H21" s="34">
        <v>67</v>
      </c>
      <c r="I21" s="34">
        <v>85</v>
      </c>
      <c r="J21" s="34">
        <v>95</v>
      </c>
      <c r="K21" s="24"/>
    </row>
    <row r="22" spans="1:11" x14ac:dyDescent="0.3">
      <c r="A22" s="31">
        <v>72</v>
      </c>
      <c r="B22" s="31" t="s">
        <v>12</v>
      </c>
      <c r="C22" s="31">
        <v>23.7</v>
      </c>
      <c r="D22" s="32">
        <f t="shared" si="0"/>
        <v>23.7</v>
      </c>
      <c r="E22" s="33">
        <f t="shared" si="1"/>
        <v>118.5</v>
      </c>
      <c r="F22" s="34">
        <v>124</v>
      </c>
      <c r="G22" s="34">
        <v>99</v>
      </c>
      <c r="H22" s="34">
        <v>63</v>
      </c>
      <c r="I22" s="34">
        <v>50</v>
      </c>
      <c r="J22" s="34">
        <v>68</v>
      </c>
      <c r="K22" s="24"/>
    </row>
    <row r="23" spans="1:11" x14ac:dyDescent="0.3">
      <c r="A23" s="31">
        <v>73</v>
      </c>
      <c r="B23" s="31" t="s">
        <v>12</v>
      </c>
      <c r="C23" s="31">
        <v>22</v>
      </c>
      <c r="D23" s="32">
        <f t="shared" si="0"/>
        <v>22</v>
      </c>
      <c r="E23" s="33">
        <f t="shared" si="1"/>
        <v>110</v>
      </c>
      <c r="F23" s="34">
        <v>141</v>
      </c>
      <c r="G23" s="34">
        <v>110</v>
      </c>
      <c r="H23" s="34">
        <v>78</v>
      </c>
      <c r="I23" s="34">
        <v>88</v>
      </c>
      <c r="J23" s="34">
        <v>81</v>
      </c>
      <c r="K23" s="24"/>
    </row>
    <row r="24" spans="1:11" x14ac:dyDescent="0.3">
      <c r="A24" s="31">
        <v>74</v>
      </c>
      <c r="B24" s="31" t="s">
        <v>12</v>
      </c>
      <c r="C24" s="31">
        <v>21.6</v>
      </c>
      <c r="D24" s="32">
        <f t="shared" si="0"/>
        <v>21.6</v>
      </c>
      <c r="E24" s="33">
        <f t="shared" si="1"/>
        <v>108</v>
      </c>
      <c r="F24" s="34">
        <v>138</v>
      </c>
      <c r="G24" s="34">
        <v>118</v>
      </c>
      <c r="H24" s="34">
        <v>61</v>
      </c>
      <c r="I24" s="34">
        <v>75</v>
      </c>
      <c r="J24" s="34">
        <v>95</v>
      </c>
      <c r="K24" s="24"/>
    </row>
    <row r="25" spans="1:11" x14ac:dyDescent="0.3">
      <c r="A25" s="31">
        <v>82</v>
      </c>
      <c r="B25" s="31" t="s">
        <v>12</v>
      </c>
      <c r="C25" s="31">
        <v>24</v>
      </c>
      <c r="D25" s="32">
        <f t="shared" si="0"/>
        <v>24</v>
      </c>
      <c r="E25" s="33">
        <f t="shared" si="1"/>
        <v>120</v>
      </c>
      <c r="F25" s="34">
        <v>136</v>
      </c>
      <c r="G25" s="34">
        <v>122</v>
      </c>
      <c r="H25" s="34">
        <v>80</v>
      </c>
      <c r="I25" s="34">
        <v>68</v>
      </c>
      <c r="J25" s="34">
        <v>72</v>
      </c>
      <c r="K25" s="24"/>
    </row>
    <row r="26" spans="1:11" x14ac:dyDescent="0.3">
      <c r="A26" s="40">
        <v>84</v>
      </c>
      <c r="B26" s="31" t="s">
        <v>12</v>
      </c>
      <c r="C26" s="31">
        <v>24</v>
      </c>
      <c r="D26" s="32">
        <f t="shared" si="0"/>
        <v>24</v>
      </c>
      <c r="E26" s="33">
        <f t="shared" si="1"/>
        <v>120</v>
      </c>
      <c r="F26" s="34">
        <v>147</v>
      </c>
      <c r="G26" s="34">
        <v>120</v>
      </c>
      <c r="H26" s="34">
        <v>84</v>
      </c>
      <c r="I26" s="34">
        <v>114</v>
      </c>
      <c r="J26" s="34">
        <v>120</v>
      </c>
      <c r="K26" s="24"/>
    </row>
    <row r="27" spans="1:11" x14ac:dyDescent="0.3">
      <c r="A27" s="36"/>
      <c r="B27" s="41" t="s">
        <v>9</v>
      </c>
      <c r="C27" s="37">
        <f>AVERAGE(C17:C26)</f>
        <v>22.8</v>
      </c>
      <c r="D27" s="37"/>
      <c r="E27" s="37"/>
      <c r="F27" s="37">
        <f t="shared" ref="F27:J27" si="5">AVERAGE(F17:F26)</f>
        <v>136.4</v>
      </c>
      <c r="G27" s="37">
        <f t="shared" si="5"/>
        <v>105.5</v>
      </c>
      <c r="H27" s="37">
        <f t="shared" si="5"/>
        <v>73.2</v>
      </c>
      <c r="I27" s="37">
        <f t="shared" si="5"/>
        <v>74.8</v>
      </c>
      <c r="J27" s="37">
        <f t="shared" si="5"/>
        <v>88.2</v>
      </c>
      <c r="K27" s="24"/>
    </row>
    <row r="28" spans="1:11" x14ac:dyDescent="0.3">
      <c r="A28" s="36"/>
      <c r="B28" s="41" t="s">
        <v>10</v>
      </c>
      <c r="C28" s="38">
        <f>STDEV(C17:C26)</f>
        <v>0.94985378991833369</v>
      </c>
      <c r="D28" s="38"/>
      <c r="E28" s="38"/>
      <c r="F28" s="38">
        <f t="shared" ref="F28:J28" si="6">STDEV(F17:F26)</f>
        <v>10.44775361288519</v>
      </c>
      <c r="G28" s="38">
        <f t="shared" si="6"/>
        <v>16.75476714914959</v>
      </c>
      <c r="H28" s="38">
        <f t="shared" si="6"/>
        <v>8.9789878172443274</v>
      </c>
      <c r="I28" s="38">
        <f t="shared" si="6"/>
        <v>17.554992958636515</v>
      </c>
      <c r="J28" s="38">
        <f t="shared" si="6"/>
        <v>14.868310820892443</v>
      </c>
      <c r="K28" s="24"/>
    </row>
    <row r="29" spans="1:11" x14ac:dyDescent="0.3">
      <c r="A29" s="42"/>
      <c r="B29" s="41" t="s">
        <v>11</v>
      </c>
      <c r="C29" s="38">
        <f>C28/SQRT(10)</f>
        <v>0.30037014202850154</v>
      </c>
      <c r="D29" s="38"/>
      <c r="E29" s="38"/>
      <c r="F29" s="38">
        <f t="shared" ref="F29:J29" si="7">F28/SQRT(10)</f>
        <v>3.3038697848970311</v>
      </c>
      <c r="G29" s="38">
        <f t="shared" si="7"/>
        <v>5.2983225857078793</v>
      </c>
      <c r="H29" s="38">
        <f t="shared" si="7"/>
        <v>2.8394052585395775</v>
      </c>
      <c r="I29" s="38">
        <f t="shared" si="7"/>
        <v>5.5513762057509446</v>
      </c>
      <c r="J29" s="38">
        <f t="shared" si="7"/>
        <v>4.701772715334795</v>
      </c>
    </row>
    <row r="30" spans="1:11" x14ac:dyDescent="0.3">
      <c r="A30" s="43"/>
      <c r="B30" s="44" t="s">
        <v>13</v>
      </c>
      <c r="C30" s="43">
        <f>TTEST(C3:C12,C17:C26,2,2)</f>
        <v>0.71099290974509133</v>
      </c>
      <c r="D30" s="43"/>
      <c r="E30" s="43"/>
      <c r="F30" s="43">
        <f t="shared" ref="F30:J30" si="8">TTEST(F3:F12,F17:F26,2,2)</f>
        <v>3.5052477084664677E-2</v>
      </c>
      <c r="G30" s="43">
        <f t="shared" si="8"/>
        <v>0.24097302231947629</v>
      </c>
      <c r="H30" s="43">
        <f t="shared" si="8"/>
        <v>0.60039425148011438</v>
      </c>
      <c r="I30" s="43">
        <f t="shared" si="8"/>
        <v>0.65124119004169478</v>
      </c>
      <c r="J30" s="43">
        <f t="shared" si="8"/>
        <v>0.90631427792343677</v>
      </c>
    </row>
    <row r="31" spans="1:11" x14ac:dyDescent="0.3">
      <c r="E31" s="23"/>
      <c r="F31" s="24"/>
      <c r="G31" s="24"/>
      <c r="H31" s="24"/>
      <c r="I31" s="24"/>
      <c r="J31" s="24"/>
    </row>
    <row r="32" spans="1:11" x14ac:dyDescent="0.3">
      <c r="E32" s="23"/>
      <c r="F32" s="24"/>
      <c r="G32" s="24"/>
      <c r="H32" s="24"/>
      <c r="I32" s="24"/>
      <c r="J32" s="24"/>
    </row>
    <row r="33" spans="5:10" x14ac:dyDescent="0.3">
      <c r="E33" s="23"/>
      <c r="F33" s="24"/>
      <c r="G33" s="24"/>
      <c r="H33" s="24"/>
      <c r="I33" s="24"/>
      <c r="J33" s="24"/>
    </row>
    <row r="34" spans="5:10" x14ac:dyDescent="0.3">
      <c r="E34" s="23"/>
      <c r="F34" s="24"/>
      <c r="G34" s="24"/>
      <c r="H34" s="24"/>
      <c r="I34" s="24"/>
      <c r="J34" s="24"/>
    </row>
    <row r="35" spans="5:10" x14ac:dyDescent="0.3">
      <c r="E35" s="23"/>
      <c r="F35" s="24"/>
      <c r="G35" s="24"/>
      <c r="H35" s="24"/>
      <c r="I35" s="24"/>
      <c r="J35" s="24"/>
    </row>
    <row r="36" spans="5:10" x14ac:dyDescent="0.3">
      <c r="E36" s="23"/>
      <c r="F36" s="24"/>
      <c r="G36" s="24"/>
      <c r="H36" s="24"/>
      <c r="I36" s="24"/>
      <c r="J36" s="24"/>
    </row>
    <row r="37" spans="5:10" x14ac:dyDescent="0.3">
      <c r="E37" s="23"/>
      <c r="F37" s="24"/>
      <c r="G37" s="24"/>
      <c r="H37" s="24"/>
      <c r="I37" s="24"/>
      <c r="J37" s="24"/>
    </row>
    <row r="38" spans="5:10" x14ac:dyDescent="0.3">
      <c r="E38" s="23"/>
      <c r="F38" s="24"/>
      <c r="G38" s="24"/>
      <c r="H38" s="24"/>
      <c r="I38" s="24"/>
      <c r="J38" s="24"/>
    </row>
    <row r="39" spans="5:10" x14ac:dyDescent="0.3">
      <c r="E39" s="23"/>
      <c r="F39" s="24"/>
      <c r="G39" s="24"/>
      <c r="H39" s="24"/>
      <c r="I39" s="24"/>
      <c r="J39" s="24"/>
    </row>
    <row r="40" spans="5:10" x14ac:dyDescent="0.3">
      <c r="E40" s="24"/>
      <c r="F40" s="24"/>
      <c r="G40" s="24"/>
      <c r="H40" s="24"/>
      <c r="I40" s="24"/>
      <c r="J40" s="24"/>
    </row>
    <row r="41" spans="5:10" x14ac:dyDescent="0.3">
      <c r="E41" s="24"/>
      <c r="F41" s="24"/>
      <c r="G41" s="24"/>
      <c r="H41" s="24"/>
      <c r="I41" s="24"/>
      <c r="J41" s="24"/>
    </row>
    <row r="42" spans="5:10" x14ac:dyDescent="0.3">
      <c r="E42" s="24"/>
      <c r="F42" s="24"/>
      <c r="G42" s="24"/>
      <c r="H42" s="24"/>
      <c r="I42" s="24"/>
      <c r="J42" s="24"/>
    </row>
    <row r="43" spans="5:10" x14ac:dyDescent="0.3">
      <c r="E43" s="24"/>
      <c r="F43" s="24"/>
      <c r="G43" s="24"/>
      <c r="H43" s="24"/>
      <c r="I43" s="24"/>
      <c r="J43" s="24"/>
    </row>
    <row r="44" spans="5:10" x14ac:dyDescent="0.3">
      <c r="E44" s="23"/>
      <c r="F44" s="24"/>
      <c r="G44" s="24"/>
      <c r="H44" s="24"/>
      <c r="I44" s="24"/>
      <c r="J44" s="24"/>
    </row>
    <row r="45" spans="5:10" x14ac:dyDescent="0.3">
      <c r="E45" s="23"/>
      <c r="F45" s="24"/>
      <c r="G45" s="24"/>
      <c r="H45" s="24"/>
      <c r="I45" s="24"/>
      <c r="J45" s="24"/>
    </row>
    <row r="46" spans="5:10" x14ac:dyDescent="0.3">
      <c r="E46" s="23"/>
      <c r="F46" s="24"/>
      <c r="G46" s="24"/>
      <c r="H46" s="24"/>
      <c r="I46" s="24"/>
      <c r="J46" s="24"/>
    </row>
    <row r="47" spans="5:10" x14ac:dyDescent="0.3">
      <c r="E47" s="23"/>
      <c r="F47" s="24"/>
      <c r="G47" s="24"/>
      <c r="H47" s="24"/>
      <c r="I47" s="24"/>
      <c r="J47" s="24"/>
    </row>
    <row r="48" spans="5:10" x14ac:dyDescent="0.3">
      <c r="E48" s="23"/>
      <c r="F48" s="24"/>
      <c r="G48" s="24"/>
      <c r="H48" s="24"/>
      <c r="I48" s="24"/>
      <c r="J48" s="24"/>
    </row>
    <row r="49" spans="5:10" x14ac:dyDescent="0.3">
      <c r="E49" s="23"/>
      <c r="F49" s="24"/>
      <c r="G49" s="24"/>
      <c r="H49" s="24"/>
      <c r="I49" s="24"/>
      <c r="J49" s="24"/>
    </row>
    <row r="50" spans="5:10" x14ac:dyDescent="0.3">
      <c r="E50" s="23"/>
      <c r="F50" s="24"/>
      <c r="G50" s="24"/>
      <c r="H50" s="24"/>
      <c r="I50" s="24"/>
      <c r="J50" s="24"/>
    </row>
    <row r="51" spans="5:10" x14ac:dyDescent="0.3">
      <c r="E51" s="23"/>
      <c r="F51" s="24"/>
      <c r="G51" s="24"/>
      <c r="H51" s="24"/>
      <c r="I51" s="24"/>
      <c r="J51" s="24"/>
    </row>
    <row r="52" spans="5:10" x14ac:dyDescent="0.3">
      <c r="E52" s="23"/>
      <c r="F52" s="24"/>
      <c r="G52" s="24"/>
      <c r="H52" s="24"/>
      <c r="I52" s="24"/>
      <c r="J52" s="24"/>
    </row>
    <row r="53" spans="5:10" x14ac:dyDescent="0.3">
      <c r="E53" s="23"/>
      <c r="F53" s="24"/>
      <c r="G53" s="24"/>
      <c r="H53" s="24"/>
      <c r="I53" s="24"/>
      <c r="J53" s="24"/>
    </row>
  </sheetData>
  <mergeCells count="1">
    <mergeCell ref="A1:J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B4D9C-4055-4348-A342-E0CAF2549D18}">
  <dimension ref="A1:Y43"/>
  <sheetViews>
    <sheetView workbookViewId="0">
      <selection sqref="A1:V1"/>
    </sheetView>
  </sheetViews>
  <sheetFormatPr defaultRowHeight="14.4" x14ac:dyDescent="0.3"/>
  <sheetData>
    <row r="1" spans="1:25" ht="17.399999999999999" x14ac:dyDescent="0.3">
      <c r="A1" s="112" t="s">
        <v>146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9"/>
      <c r="X1" s="119"/>
      <c r="Y1" s="119"/>
    </row>
    <row r="2" spans="1:25" x14ac:dyDescent="0.3">
      <c r="A2" t="s">
        <v>17</v>
      </c>
      <c r="E2" t="s">
        <v>18</v>
      </c>
    </row>
    <row r="3" spans="1:25" x14ac:dyDescent="0.3">
      <c r="A3" t="s">
        <v>19</v>
      </c>
      <c r="E3" t="s">
        <v>20</v>
      </c>
    </row>
    <row r="4" spans="1:25" x14ac:dyDescent="0.3">
      <c r="A4" t="s">
        <v>22</v>
      </c>
      <c r="E4" t="s">
        <v>23</v>
      </c>
      <c r="K4" s="78" t="s">
        <v>98</v>
      </c>
      <c r="L4" s="65"/>
    </row>
    <row r="5" spans="1:25" x14ac:dyDescent="0.3">
      <c r="K5" s="18">
        <v>2.5</v>
      </c>
      <c r="L5">
        <v>0.95300000905990601</v>
      </c>
    </row>
    <row r="6" spans="1:25" x14ac:dyDescent="0.3">
      <c r="A6" t="s">
        <v>24</v>
      </c>
      <c r="B6" s="46">
        <v>43510</v>
      </c>
      <c r="K6" s="18">
        <v>1.25</v>
      </c>
      <c r="L6">
        <v>0.54519999027252197</v>
      </c>
    </row>
    <row r="7" spans="1:25" x14ac:dyDescent="0.3">
      <c r="A7" t="s">
        <v>25</v>
      </c>
      <c r="B7" s="47" t="s">
        <v>130</v>
      </c>
      <c r="K7" s="18">
        <v>0.625</v>
      </c>
      <c r="L7">
        <v>0.33149999380111694</v>
      </c>
    </row>
    <row r="8" spans="1:25" x14ac:dyDescent="0.3">
      <c r="K8" s="18">
        <v>0.312</v>
      </c>
      <c r="L8">
        <v>0.2320999950170517</v>
      </c>
    </row>
    <row r="9" spans="1:25" x14ac:dyDescent="0.3">
      <c r="K9" s="18">
        <v>0.156</v>
      </c>
      <c r="L9">
        <v>0.18340000510215759</v>
      </c>
    </row>
    <row r="10" spans="1:25" x14ac:dyDescent="0.3">
      <c r="A10" t="s">
        <v>28</v>
      </c>
      <c r="E10" t="s">
        <v>29</v>
      </c>
      <c r="K10" s="18">
        <v>7.8100000000000003E-2</v>
      </c>
      <c r="L10">
        <v>0.15710000693798065</v>
      </c>
    </row>
    <row r="11" spans="1:25" x14ac:dyDescent="0.3">
      <c r="A11" t="s">
        <v>30</v>
      </c>
      <c r="E11" t="s">
        <v>31</v>
      </c>
      <c r="K11" s="18">
        <v>3.9E-2</v>
      </c>
      <c r="L11">
        <v>0.14630000293254852</v>
      </c>
    </row>
    <row r="12" spans="1:25" x14ac:dyDescent="0.3">
      <c r="A12" t="s">
        <v>32</v>
      </c>
      <c r="K12" s="18">
        <v>0</v>
      </c>
      <c r="L12">
        <v>0.13590000569820404</v>
      </c>
    </row>
    <row r="13" spans="1:25" x14ac:dyDescent="0.3">
      <c r="A13" t="s">
        <v>33</v>
      </c>
    </row>
    <row r="16" spans="1:25" x14ac:dyDescent="0.3">
      <c r="A16" t="s">
        <v>34</v>
      </c>
    </row>
    <row r="17" spans="1:21" ht="18" x14ac:dyDescent="0.35">
      <c r="A17" t="s">
        <v>35</v>
      </c>
      <c r="E17" t="s">
        <v>36</v>
      </c>
      <c r="K17" s="84" t="s">
        <v>114</v>
      </c>
      <c r="L17" s="84"/>
      <c r="M17" s="84"/>
      <c r="N17" s="84"/>
      <c r="O17" s="84"/>
      <c r="P17" s="85"/>
      <c r="Q17" s="86" t="s">
        <v>115</v>
      </c>
      <c r="R17" s="87"/>
      <c r="S17" s="87"/>
      <c r="T17" s="87"/>
      <c r="U17" s="88"/>
    </row>
    <row r="18" spans="1:21" x14ac:dyDescent="0.3">
      <c r="A18" t="s">
        <v>37</v>
      </c>
      <c r="E18">
        <v>492</v>
      </c>
      <c r="F18" t="s">
        <v>38</v>
      </c>
      <c r="K18" s="64" t="s">
        <v>131</v>
      </c>
      <c r="L18" s="65"/>
      <c r="M18" s="81" t="s">
        <v>132</v>
      </c>
      <c r="N18" s="89" t="s">
        <v>117</v>
      </c>
      <c r="O18" s="89" t="s">
        <v>118</v>
      </c>
      <c r="P18" s="89" t="s">
        <v>119</v>
      </c>
      <c r="Q18" s="78" t="s">
        <v>120</v>
      </c>
      <c r="R18" s="78" t="s">
        <v>115</v>
      </c>
      <c r="S18" s="66" t="s">
        <v>9</v>
      </c>
      <c r="T18" s="66" t="s">
        <v>10</v>
      </c>
      <c r="U18" s="66" t="s">
        <v>121</v>
      </c>
    </row>
    <row r="19" spans="1:21" x14ac:dyDescent="0.3">
      <c r="A19" t="s">
        <v>39</v>
      </c>
      <c r="E19">
        <v>9</v>
      </c>
      <c r="F19" t="s">
        <v>38</v>
      </c>
      <c r="K19" t="s">
        <v>133</v>
      </c>
      <c r="L19" t="s">
        <v>6</v>
      </c>
      <c r="M19" s="67">
        <v>0.52920001745223999</v>
      </c>
      <c r="N19" s="67">
        <f>((M19-0.132)/0.3283)</f>
        <v>1.2098690753951873</v>
      </c>
      <c r="O19" s="54">
        <f>N19*200</f>
        <v>241.97381507903745</v>
      </c>
      <c r="P19" s="54">
        <f>O19/300*1000</f>
        <v>806.57938359679144</v>
      </c>
      <c r="Q19" s="55">
        <v>20.181817378781059</v>
      </c>
      <c r="R19" s="55">
        <f>P19/Q19</f>
        <v>39.96564672341254</v>
      </c>
      <c r="S19" s="55">
        <f>AVERAGE(R19:R24)</f>
        <v>29.651494672269781</v>
      </c>
      <c r="T19" s="55">
        <f>STDEV(R19:R24)</f>
        <v>6.9454799992079046</v>
      </c>
    </row>
    <row r="20" spans="1:21" x14ac:dyDescent="0.3">
      <c r="A20" t="s">
        <v>41</v>
      </c>
      <c r="E20">
        <v>25</v>
      </c>
      <c r="M20" s="67">
        <v>0.44510000944137573</v>
      </c>
      <c r="N20" s="67">
        <f t="shared" ref="N20:N43" si="0">((M20-0.132)/0.3283)</f>
        <v>0.95370091209678876</v>
      </c>
      <c r="O20" s="54">
        <f t="shared" ref="O20:O30" si="1">N20*200</f>
        <v>190.74018241935775</v>
      </c>
      <c r="P20" s="54">
        <f t="shared" ref="P20:P43" si="2">O20/300*1000</f>
        <v>635.80060806452582</v>
      </c>
      <c r="Q20" s="55">
        <v>20.243181037902833</v>
      </c>
      <c r="R20" s="55">
        <f t="shared" ref="R20:R43" si="3">P20/Q20</f>
        <v>31.40813723268435</v>
      </c>
      <c r="S20" s="55"/>
      <c r="T20" s="55"/>
    </row>
    <row r="21" spans="1:21" x14ac:dyDescent="0.3">
      <c r="A21" t="s">
        <v>47</v>
      </c>
      <c r="E21">
        <v>0</v>
      </c>
      <c r="F21" t="s">
        <v>48</v>
      </c>
      <c r="M21" s="67">
        <v>0.41490000486373901</v>
      </c>
      <c r="N21" s="67">
        <f t="shared" si="0"/>
        <v>0.86171186373359432</v>
      </c>
      <c r="O21" s="54">
        <f t="shared" si="1"/>
        <v>172.34237274671887</v>
      </c>
      <c r="P21" s="54">
        <f t="shared" si="2"/>
        <v>574.47457582239622</v>
      </c>
      <c r="Q21" s="55">
        <v>18.606818149306559</v>
      </c>
      <c r="R21" s="55">
        <f t="shared" si="3"/>
        <v>30.874412337060747</v>
      </c>
      <c r="S21" s="55"/>
      <c r="T21" s="55"/>
    </row>
    <row r="22" spans="1:21" x14ac:dyDescent="0.3">
      <c r="A22" t="s">
        <v>50</v>
      </c>
      <c r="E22" t="s">
        <v>122</v>
      </c>
      <c r="M22" s="67">
        <v>0.39329999685287476</v>
      </c>
      <c r="N22" s="67">
        <f t="shared" si="0"/>
        <v>0.79591835776081254</v>
      </c>
      <c r="O22" s="54">
        <f t="shared" si="1"/>
        <v>159.18367155216251</v>
      </c>
      <c r="P22" s="54">
        <f t="shared" si="2"/>
        <v>530.61223850720842</v>
      </c>
      <c r="Q22" s="55">
        <v>20.485228049755097</v>
      </c>
      <c r="R22" s="55">
        <f t="shared" si="3"/>
        <v>25.902188504733388</v>
      </c>
      <c r="S22" s="55"/>
      <c r="T22" s="55"/>
    </row>
    <row r="23" spans="1:21" x14ac:dyDescent="0.3">
      <c r="A23" t="s">
        <v>53</v>
      </c>
      <c r="B23" s="47" t="s">
        <v>134</v>
      </c>
      <c r="M23" s="67">
        <v>0.34430000185966492</v>
      </c>
      <c r="N23" s="67">
        <f t="shared" si="0"/>
        <v>0.64666464166818438</v>
      </c>
      <c r="O23" s="54">
        <f t="shared" si="1"/>
        <v>129.33292833363689</v>
      </c>
      <c r="P23" s="54">
        <f t="shared" si="2"/>
        <v>431.10976111212295</v>
      </c>
      <c r="Q23" s="55">
        <v>22.765908343141732</v>
      </c>
      <c r="R23" s="55">
        <f t="shared" si="3"/>
        <v>18.936637827675149</v>
      </c>
      <c r="S23" s="55"/>
      <c r="T23" s="55"/>
    </row>
    <row r="24" spans="1:21" x14ac:dyDescent="0.3">
      <c r="M24" s="67">
        <v>0.45390000939369202</v>
      </c>
      <c r="N24" s="67">
        <f t="shared" si="0"/>
        <v>0.9805056637029913</v>
      </c>
      <c r="O24" s="54">
        <f t="shared" si="1"/>
        <v>196.10113274059827</v>
      </c>
      <c r="P24" s="54">
        <f t="shared" si="2"/>
        <v>653.67044246866089</v>
      </c>
      <c r="Q24" s="55">
        <v>21.207955364747484</v>
      </c>
      <c r="R24" s="55">
        <f t="shared" si="3"/>
        <v>30.821945408052489</v>
      </c>
      <c r="S24" s="55"/>
      <c r="T24" s="55"/>
    </row>
    <row r="25" spans="1:21" x14ac:dyDescent="0.3">
      <c r="B25" t="s">
        <v>135</v>
      </c>
      <c r="L25" t="s">
        <v>12</v>
      </c>
      <c r="M25" s="67">
        <v>0.99879997968673706</v>
      </c>
      <c r="N25" s="67">
        <f t="shared" si="0"/>
        <v>2.640267985643427</v>
      </c>
      <c r="O25" s="54">
        <f t="shared" si="1"/>
        <v>528.0535971286854</v>
      </c>
      <c r="P25" s="54">
        <f t="shared" si="2"/>
        <v>1760.1786570956178</v>
      </c>
      <c r="Q25" s="55">
        <v>23.403408466685907</v>
      </c>
      <c r="R25" s="55"/>
      <c r="S25" s="55">
        <f>AVERAGE(R25:R30)</f>
        <v>50.693554304016587</v>
      </c>
      <c r="T25" s="55">
        <f>STDEV(R25:R30)</f>
        <v>14.254650555822877</v>
      </c>
      <c r="U25">
        <f>TTEST(R19:R24,R25:R30,2,2)</f>
        <v>1.3374089221271221E-2</v>
      </c>
    </row>
    <row r="26" spans="1:21" x14ac:dyDescent="0.3">
      <c r="A26" s="56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H26" t="s">
        <v>136</v>
      </c>
      <c r="I26" t="s">
        <v>137</v>
      </c>
      <c r="M26" s="67">
        <v>0.77539998292922974</v>
      </c>
      <c r="N26" s="67">
        <f t="shared" si="0"/>
        <v>1.9597928203753572</v>
      </c>
      <c r="O26" s="54">
        <f t="shared" si="1"/>
        <v>391.95856407507142</v>
      </c>
      <c r="P26" s="54">
        <f t="shared" si="2"/>
        <v>1306.5285469169048</v>
      </c>
      <c r="Q26" s="55">
        <v>20.979544947364111</v>
      </c>
      <c r="R26" s="55">
        <f t="shared" si="3"/>
        <v>62.276305334308894</v>
      </c>
      <c r="S26" s="55"/>
      <c r="T26" s="55"/>
    </row>
    <row r="27" spans="1:21" x14ac:dyDescent="0.3">
      <c r="A27" s="56" t="s">
        <v>61</v>
      </c>
      <c r="B27">
        <v>0.95300000905990601</v>
      </c>
      <c r="C27">
        <v>0.52920001745223999</v>
      </c>
      <c r="D27">
        <v>0.99879997968673706</v>
      </c>
      <c r="E27">
        <v>2.1477000713348389</v>
      </c>
      <c r="F27">
        <v>2.4877998828887939</v>
      </c>
      <c r="H27" t="s">
        <v>138</v>
      </c>
      <c r="I27" t="s">
        <v>139</v>
      </c>
      <c r="M27" s="67">
        <v>0.72659999132156372</v>
      </c>
      <c r="N27" s="67">
        <f t="shared" si="0"/>
        <v>1.8111483134985189</v>
      </c>
      <c r="O27" s="54">
        <f t="shared" si="1"/>
        <v>362.22966269970379</v>
      </c>
      <c r="P27" s="54">
        <f t="shared" si="2"/>
        <v>1207.4322089990126</v>
      </c>
      <c r="Q27" s="55">
        <v>23.321590931849048</v>
      </c>
      <c r="R27" s="55">
        <f t="shared" si="3"/>
        <v>51.773149290175013</v>
      </c>
      <c r="S27" s="55"/>
      <c r="T27" s="55"/>
    </row>
    <row r="28" spans="1:21" x14ac:dyDescent="0.3">
      <c r="A28" s="56" t="s">
        <v>63</v>
      </c>
      <c r="B28">
        <v>0.54519999027252197</v>
      </c>
      <c r="C28">
        <v>0.44510000944137573</v>
      </c>
      <c r="D28">
        <v>0.77539998292922974</v>
      </c>
      <c r="E28">
        <v>3.0608999729156494</v>
      </c>
      <c r="F28">
        <v>3.1661999225616455</v>
      </c>
      <c r="M28" s="67">
        <v>0.45930001139640808</v>
      </c>
      <c r="N28" s="67">
        <f t="shared" si="0"/>
        <v>0.99695404019618672</v>
      </c>
      <c r="O28" s="54">
        <f t="shared" si="1"/>
        <v>199.39080803923736</v>
      </c>
      <c r="P28" s="54">
        <f t="shared" si="2"/>
        <v>664.63602679745782</v>
      </c>
      <c r="Q28" s="55">
        <v>21.917046085270968</v>
      </c>
      <c r="R28" s="55">
        <f t="shared" si="3"/>
        <v>30.32507319698145</v>
      </c>
      <c r="S28" s="55"/>
      <c r="T28" s="55"/>
    </row>
    <row r="29" spans="1:21" x14ac:dyDescent="0.3">
      <c r="A29" s="56" t="s">
        <v>65</v>
      </c>
      <c r="B29">
        <v>0.33149999380111694</v>
      </c>
      <c r="C29">
        <v>0.41490000486373901</v>
      </c>
      <c r="D29">
        <v>0.72659999132156372</v>
      </c>
      <c r="E29">
        <v>2.6988999843597412</v>
      </c>
      <c r="F29">
        <v>2.7611000537872314</v>
      </c>
      <c r="M29" s="67">
        <v>0.40389999747276306</v>
      </c>
      <c r="N29" s="67">
        <f t="shared" si="0"/>
        <v>0.8282059015314136</v>
      </c>
      <c r="O29" s="54">
        <f t="shared" si="1"/>
        <v>165.64118030628271</v>
      </c>
      <c r="P29" s="54">
        <f t="shared" si="2"/>
        <v>552.1372676876091</v>
      </c>
      <c r="Q29" s="55">
        <v>26.921590912342076</v>
      </c>
      <c r="R29" s="55"/>
      <c r="S29" s="55"/>
      <c r="T29" s="55"/>
    </row>
    <row r="30" spans="1:21" x14ac:dyDescent="0.3">
      <c r="A30" s="56" t="s">
        <v>67</v>
      </c>
      <c r="B30">
        <v>0.2320999950170517</v>
      </c>
      <c r="C30">
        <v>0.39329999685287476</v>
      </c>
      <c r="D30">
        <v>0.45930001139640808</v>
      </c>
      <c r="E30">
        <v>1.6459000110626221</v>
      </c>
      <c r="F30">
        <v>2.777400016784668</v>
      </c>
      <c r="M30" s="67">
        <v>0.87800002098083496</v>
      </c>
      <c r="N30" s="67">
        <f t="shared" si="0"/>
        <v>2.2723119737460706</v>
      </c>
      <c r="O30" s="54">
        <f t="shared" si="1"/>
        <v>454.46239474921413</v>
      </c>
      <c r="P30" s="54">
        <f t="shared" si="2"/>
        <v>1514.874649164047</v>
      </c>
      <c r="Q30" s="55">
        <v>25.939772366393701</v>
      </c>
      <c r="R30" s="55">
        <f t="shared" si="3"/>
        <v>58.399689394601026</v>
      </c>
      <c r="S30" s="55"/>
      <c r="T30" s="55"/>
    </row>
    <row r="31" spans="1:21" x14ac:dyDescent="0.3">
      <c r="A31" s="56" t="s">
        <v>69</v>
      </c>
      <c r="B31">
        <v>0.18340000510215759</v>
      </c>
      <c r="C31">
        <v>0.34430000185966492</v>
      </c>
      <c r="D31">
        <v>0.40389999747276306</v>
      </c>
      <c r="E31">
        <v>2.697700023651123</v>
      </c>
      <c r="F31">
        <v>2.4753000736236572</v>
      </c>
      <c r="M31" s="67"/>
      <c r="N31" s="67"/>
      <c r="O31" s="54"/>
      <c r="P31" s="54"/>
      <c r="Q31" s="55"/>
      <c r="R31" s="55"/>
      <c r="S31" s="55"/>
      <c r="T31" s="55"/>
    </row>
    <row r="32" spans="1:21" x14ac:dyDescent="0.3">
      <c r="A32" s="56" t="s">
        <v>71</v>
      </c>
      <c r="B32">
        <v>0.15710000693798065</v>
      </c>
      <c r="C32">
        <v>0.45390000939369202</v>
      </c>
      <c r="D32">
        <v>0.87800002098083496</v>
      </c>
      <c r="E32">
        <v>2.7932000160217285</v>
      </c>
      <c r="F32">
        <v>2.6321001052856445</v>
      </c>
      <c r="K32" t="s">
        <v>138</v>
      </c>
      <c r="L32" t="s">
        <v>6</v>
      </c>
      <c r="M32" s="67">
        <v>2.1477000713348389</v>
      </c>
      <c r="N32" s="67">
        <f t="shared" si="0"/>
        <v>6.1398113656254614</v>
      </c>
      <c r="O32" s="54">
        <f>N32*600</f>
        <v>3683.8868193752769</v>
      </c>
      <c r="P32" s="54">
        <f t="shared" si="2"/>
        <v>12279.622731250924</v>
      </c>
      <c r="Q32" s="55">
        <v>24.30340947779742</v>
      </c>
      <c r="R32" s="55">
        <f t="shared" si="3"/>
        <v>505.26337641922521</v>
      </c>
      <c r="S32" s="55">
        <f>AVERAGE(R32:R37)</f>
        <v>621.93534852137441</v>
      </c>
      <c r="T32" s="55">
        <f>STDEV(R32:R37)</f>
        <v>81.371941886131893</v>
      </c>
    </row>
    <row r="33" spans="1:21" x14ac:dyDescent="0.3">
      <c r="A33" s="56" t="s">
        <v>73</v>
      </c>
      <c r="B33">
        <v>0.14630000293254852</v>
      </c>
      <c r="C33">
        <v>4.8000000417232513E-2</v>
      </c>
      <c r="D33">
        <v>4.8000000417232513E-2</v>
      </c>
      <c r="E33">
        <v>4.7899998724460602E-2</v>
      </c>
      <c r="F33">
        <v>4.8099998384714127E-2</v>
      </c>
      <c r="M33" s="67">
        <v>3.0608999729156494</v>
      </c>
      <c r="N33" s="67">
        <f t="shared" si="0"/>
        <v>8.9214132589572017</v>
      </c>
      <c r="O33" s="54">
        <f t="shared" ref="O33:O43" si="4">N33*600</f>
        <v>5352.8479553743209</v>
      </c>
      <c r="P33" s="54">
        <f t="shared" si="2"/>
        <v>17842.826517914404</v>
      </c>
      <c r="Q33" s="55">
        <v>25.360228277336468</v>
      </c>
      <c r="R33" s="55">
        <f t="shared" si="3"/>
        <v>703.57515408723282</v>
      </c>
      <c r="S33" s="55"/>
      <c r="T33" s="55"/>
    </row>
    <row r="34" spans="1:21" x14ac:dyDescent="0.3">
      <c r="A34" s="56" t="s">
        <v>75</v>
      </c>
      <c r="B34">
        <v>0.13590000569820404</v>
      </c>
      <c r="C34">
        <v>4.8000000417232513E-2</v>
      </c>
      <c r="D34">
        <v>4.8200000077486038E-2</v>
      </c>
      <c r="E34">
        <v>4.7800000756978989E-2</v>
      </c>
      <c r="F34">
        <v>4.7899998724460602E-2</v>
      </c>
      <c r="M34" s="67">
        <v>2.6988999843597412</v>
      </c>
      <c r="N34" s="67">
        <f t="shared" si="0"/>
        <v>7.8187632785858705</v>
      </c>
      <c r="O34" s="54">
        <f t="shared" si="4"/>
        <v>4691.2579671515223</v>
      </c>
      <c r="P34" s="54">
        <f t="shared" si="2"/>
        <v>15637.526557171741</v>
      </c>
      <c r="Q34" s="55">
        <v>23.018182292851534</v>
      </c>
      <c r="R34" s="55">
        <f t="shared" si="3"/>
        <v>679.35540514109539</v>
      </c>
      <c r="S34" s="55"/>
      <c r="T34" s="55"/>
    </row>
    <row r="35" spans="1:21" x14ac:dyDescent="0.3">
      <c r="B35" t="s">
        <v>140</v>
      </c>
      <c r="M35" s="67">
        <v>1.6459000110626221</v>
      </c>
      <c r="N35" s="67">
        <f t="shared" si="0"/>
        <v>4.6113311333007072</v>
      </c>
      <c r="O35" s="54">
        <f t="shared" si="4"/>
        <v>2766.7986799804244</v>
      </c>
      <c r="P35" s="54">
        <f t="shared" si="2"/>
        <v>9222.6622666014136</v>
      </c>
      <c r="Q35" s="55">
        <v>20.802273283221503</v>
      </c>
      <c r="R35" s="55"/>
      <c r="S35" s="55"/>
      <c r="T35" s="55"/>
    </row>
    <row r="36" spans="1:21" x14ac:dyDescent="0.3">
      <c r="M36" s="67">
        <v>2.697700023651123</v>
      </c>
      <c r="N36" s="67">
        <f t="shared" si="0"/>
        <v>7.8151082048465526</v>
      </c>
      <c r="O36" s="54">
        <f t="shared" si="4"/>
        <v>4689.0649229079318</v>
      </c>
      <c r="P36" s="54">
        <f t="shared" si="2"/>
        <v>15630.216409693105</v>
      </c>
      <c r="Q36" s="55">
        <v>24.149999314004727</v>
      </c>
      <c r="R36" s="55">
        <f t="shared" si="3"/>
        <v>647.21394839249751</v>
      </c>
      <c r="S36" s="55"/>
      <c r="T36" s="55"/>
    </row>
    <row r="37" spans="1:21" x14ac:dyDescent="0.3">
      <c r="M37" s="67">
        <v>2.7932000160217285</v>
      </c>
      <c r="N37" s="67">
        <f t="shared" si="0"/>
        <v>8.1060006580010011</v>
      </c>
      <c r="O37" s="54">
        <f t="shared" si="4"/>
        <v>4863.600394800601</v>
      </c>
      <c r="P37" s="54">
        <f t="shared" si="2"/>
        <v>16212.001316002003</v>
      </c>
      <c r="Q37" s="55">
        <v>28.230681629614399</v>
      </c>
      <c r="R37" s="55">
        <f t="shared" si="3"/>
        <v>574.26885856682168</v>
      </c>
      <c r="S37" s="55"/>
      <c r="T37" s="55"/>
    </row>
    <row r="38" spans="1:21" x14ac:dyDescent="0.3">
      <c r="A38" t="s">
        <v>80</v>
      </c>
      <c r="B38" s="47" t="s">
        <v>141</v>
      </c>
      <c r="L38" t="s">
        <v>12</v>
      </c>
      <c r="M38" s="67">
        <v>2.4877998828887939</v>
      </c>
      <c r="N38" s="67">
        <f t="shared" si="0"/>
        <v>7.175753526922918</v>
      </c>
      <c r="O38" s="54">
        <f t="shared" si="4"/>
        <v>4305.4521161537505</v>
      </c>
      <c r="P38" s="54">
        <f t="shared" si="2"/>
        <v>14351.507053845835</v>
      </c>
      <c r="Q38" s="55">
        <v>19.067044576731597</v>
      </c>
      <c r="R38" s="55">
        <f t="shared" si="3"/>
        <v>752.68650031686866</v>
      </c>
      <c r="S38" s="55">
        <f>AVERAGE(R38:R43)</f>
        <v>736.34275870409294</v>
      </c>
      <c r="T38" s="55">
        <f>STDEV(R38:R43)</f>
        <v>30.037728152963101</v>
      </c>
      <c r="U38">
        <f>TTEST(R32:R37,R38:R43,2,2)</f>
        <v>1.0498778327791662E-2</v>
      </c>
    </row>
    <row r="39" spans="1:21" x14ac:dyDescent="0.3">
      <c r="M39" s="67">
        <v>3.1661999225616455</v>
      </c>
      <c r="N39" s="67">
        <f t="shared" si="0"/>
        <v>9.2421563282413821</v>
      </c>
      <c r="O39" s="54">
        <f t="shared" si="4"/>
        <v>5545.2937969448294</v>
      </c>
      <c r="P39" s="54">
        <f t="shared" si="2"/>
        <v>18484.312656482765</v>
      </c>
      <c r="Q39" s="55">
        <v>26.638636149059643</v>
      </c>
      <c r="R39" s="55">
        <f t="shared" si="3"/>
        <v>693.8911043737977</v>
      </c>
      <c r="S39" s="55"/>
      <c r="T39" s="55"/>
    </row>
    <row r="40" spans="1:21" x14ac:dyDescent="0.3">
      <c r="M40" s="67">
        <v>2.7611000537872314</v>
      </c>
      <c r="N40" s="67">
        <f t="shared" si="0"/>
        <v>8.0082243490320781</v>
      </c>
      <c r="O40" s="54">
        <f t="shared" si="4"/>
        <v>4804.934609419247</v>
      </c>
      <c r="P40" s="54">
        <f t="shared" si="2"/>
        <v>16016.448698064156</v>
      </c>
      <c r="Q40" s="55">
        <v>22.029546465656974</v>
      </c>
      <c r="R40" s="55">
        <f t="shared" si="3"/>
        <v>727.04395993957689</v>
      </c>
      <c r="S40" s="55"/>
      <c r="T40" s="55"/>
    </row>
    <row r="41" spans="1:21" x14ac:dyDescent="0.3">
      <c r="M41" s="67">
        <v>2.777400016784668</v>
      </c>
      <c r="N41" s="67">
        <f t="shared" si="0"/>
        <v>8.057873946952995</v>
      </c>
      <c r="O41" s="54">
        <f t="shared" si="4"/>
        <v>4834.7243681717973</v>
      </c>
      <c r="P41" s="54">
        <f t="shared" si="2"/>
        <v>16115.747893905989</v>
      </c>
      <c r="Q41" s="55">
        <v>22.043181028149345</v>
      </c>
      <c r="R41" s="55">
        <f t="shared" si="3"/>
        <v>731.09901303836466</v>
      </c>
      <c r="S41" s="55"/>
      <c r="T41" s="55"/>
    </row>
    <row r="42" spans="1:21" x14ac:dyDescent="0.3">
      <c r="M42" s="67">
        <v>2.4753000736236572</v>
      </c>
      <c r="N42" s="67">
        <f t="shared" si="0"/>
        <v>7.1376791764351424</v>
      </c>
      <c r="O42" s="54">
        <f t="shared" si="4"/>
        <v>4282.6075058610859</v>
      </c>
      <c r="P42" s="54">
        <f t="shared" si="2"/>
        <v>14275.358352870286</v>
      </c>
      <c r="Q42" s="55">
        <v>19.575000100786038</v>
      </c>
      <c r="R42" s="55">
        <f t="shared" si="3"/>
        <v>729.26479077244323</v>
      </c>
      <c r="S42" s="55"/>
      <c r="T42" s="55"/>
    </row>
    <row r="43" spans="1:21" x14ac:dyDescent="0.3">
      <c r="M43" s="67">
        <v>2.6321001052856445</v>
      </c>
      <c r="N43" s="67">
        <f t="shared" si="0"/>
        <v>7.6152912131758894</v>
      </c>
      <c r="O43" s="54">
        <f t="shared" si="4"/>
        <v>4569.1747279055335</v>
      </c>
      <c r="P43" s="54">
        <f t="shared" si="2"/>
        <v>15230.582426351779</v>
      </c>
      <c r="Q43" s="55">
        <v>19.424999593604699</v>
      </c>
      <c r="R43" s="55">
        <f t="shared" si="3"/>
        <v>784.07118378350697</v>
      </c>
      <c r="S43" s="55"/>
      <c r="T43" s="55"/>
    </row>
  </sheetData>
  <mergeCells count="2">
    <mergeCell ref="Q17:U17"/>
    <mergeCell ref="A1:V1"/>
  </mergeCell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4DA35-6FBE-4D85-90F1-B54F6F49AADD}">
  <dimension ref="A1:V38"/>
  <sheetViews>
    <sheetView workbookViewId="0">
      <selection activeCell="T10" sqref="T10"/>
    </sheetView>
  </sheetViews>
  <sheetFormatPr defaultRowHeight="14.4" x14ac:dyDescent="0.3"/>
  <cols>
    <col min="8" max="8" width="11.6640625" customWidth="1"/>
  </cols>
  <sheetData>
    <row r="1" spans="1:22" ht="17.399999999999999" x14ac:dyDescent="0.3">
      <c r="A1" s="112" t="s">
        <v>147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</row>
    <row r="2" spans="1:22" x14ac:dyDescent="0.3">
      <c r="A2" t="s">
        <v>17</v>
      </c>
      <c r="E2" t="s">
        <v>18</v>
      </c>
    </row>
    <row r="3" spans="1:22" x14ac:dyDescent="0.3">
      <c r="A3" t="s">
        <v>19</v>
      </c>
      <c r="E3" t="s">
        <v>20</v>
      </c>
    </row>
    <row r="4" spans="1:22" x14ac:dyDescent="0.3">
      <c r="A4" t="s">
        <v>22</v>
      </c>
      <c r="E4" t="s">
        <v>23</v>
      </c>
      <c r="J4" s="78" t="s">
        <v>98</v>
      </c>
      <c r="K4" s="65"/>
    </row>
    <row r="5" spans="1:22" x14ac:dyDescent="0.3">
      <c r="J5" s="18">
        <v>2.5</v>
      </c>
      <c r="K5">
        <v>0.92900002002716064</v>
      </c>
    </row>
    <row r="6" spans="1:22" x14ac:dyDescent="0.3">
      <c r="A6" t="s">
        <v>24</v>
      </c>
      <c r="B6" s="46">
        <v>44230</v>
      </c>
      <c r="J6" s="18">
        <v>1.25</v>
      </c>
      <c r="K6">
        <v>0.48519998788833618</v>
      </c>
    </row>
    <row r="7" spans="1:22" x14ac:dyDescent="0.3">
      <c r="A7" t="s">
        <v>25</v>
      </c>
      <c r="B7" s="47" t="s">
        <v>113</v>
      </c>
      <c r="J7" s="18">
        <v>0.625</v>
      </c>
      <c r="K7">
        <v>0.31240001320838928</v>
      </c>
    </row>
    <row r="8" spans="1:22" x14ac:dyDescent="0.3">
      <c r="J8" s="18">
        <v>0.312</v>
      </c>
      <c r="K8">
        <v>0.21920000016689301</v>
      </c>
    </row>
    <row r="9" spans="1:22" x14ac:dyDescent="0.3">
      <c r="J9" s="18">
        <v>0.156</v>
      </c>
      <c r="K9">
        <v>0.1817999929189682</v>
      </c>
    </row>
    <row r="10" spans="1:22" x14ac:dyDescent="0.3">
      <c r="A10" t="s">
        <v>28</v>
      </c>
      <c r="E10" t="s">
        <v>29</v>
      </c>
      <c r="J10" s="18">
        <v>7.8100000000000003E-2</v>
      </c>
      <c r="K10">
        <v>0.1492999941110611</v>
      </c>
    </row>
    <row r="11" spans="1:22" x14ac:dyDescent="0.3">
      <c r="A11" t="s">
        <v>30</v>
      </c>
      <c r="E11" t="s">
        <v>31</v>
      </c>
      <c r="J11" s="18">
        <v>3.9E-2</v>
      </c>
      <c r="K11">
        <v>0.13699999451637268</v>
      </c>
    </row>
    <row r="12" spans="1:22" x14ac:dyDescent="0.3">
      <c r="A12" t="s">
        <v>32</v>
      </c>
      <c r="J12" s="18">
        <v>0</v>
      </c>
      <c r="K12">
        <v>0.13179999589920044</v>
      </c>
    </row>
    <row r="13" spans="1:22" x14ac:dyDescent="0.3">
      <c r="A13" t="s">
        <v>33</v>
      </c>
    </row>
    <row r="16" spans="1:22" ht="18" x14ac:dyDescent="0.35">
      <c r="A16" t="s">
        <v>34</v>
      </c>
      <c r="H16" s="84" t="s">
        <v>114</v>
      </c>
      <c r="I16" s="84"/>
      <c r="J16" s="84"/>
      <c r="K16" s="84"/>
      <c r="L16" s="85"/>
      <c r="M16" s="86" t="s">
        <v>115</v>
      </c>
      <c r="N16" s="87"/>
      <c r="O16" s="87"/>
      <c r="P16" s="87"/>
      <c r="Q16" s="88"/>
    </row>
    <row r="17" spans="1:17" x14ac:dyDescent="0.3">
      <c r="A17" t="s">
        <v>35</v>
      </c>
      <c r="E17" t="s">
        <v>36</v>
      </c>
      <c r="H17" s="64" t="s">
        <v>116</v>
      </c>
      <c r="I17" s="81"/>
      <c r="J17" s="89" t="s">
        <v>117</v>
      </c>
      <c r="K17" s="89" t="s">
        <v>118</v>
      </c>
      <c r="L17" s="89" t="s">
        <v>119</v>
      </c>
      <c r="M17" s="78" t="s">
        <v>120</v>
      </c>
      <c r="N17" s="78" t="s">
        <v>115</v>
      </c>
      <c r="O17" s="66" t="s">
        <v>9</v>
      </c>
      <c r="P17" s="66" t="s">
        <v>10</v>
      </c>
      <c r="Q17" s="66" t="s">
        <v>121</v>
      </c>
    </row>
    <row r="18" spans="1:17" x14ac:dyDescent="0.3">
      <c r="A18" t="s">
        <v>37</v>
      </c>
      <c r="E18">
        <v>492</v>
      </c>
      <c r="F18" t="s">
        <v>38</v>
      </c>
      <c r="H18" t="s">
        <v>7</v>
      </c>
      <c r="I18">
        <v>0.20970000326633501</v>
      </c>
      <c r="J18" s="67">
        <f>((I18-0.1225)/0.3157)</f>
        <v>0.27621160363108971</v>
      </c>
      <c r="K18" s="55">
        <f>J18*200</f>
        <v>55.24232072621794</v>
      </c>
      <c r="L18" s="55">
        <f>K18/200*1000</f>
        <v>276.2116036310897</v>
      </c>
      <c r="M18" s="55">
        <v>14.7</v>
      </c>
      <c r="N18" s="71">
        <f>L18/M18</f>
        <v>18.789905008917668</v>
      </c>
      <c r="O18" s="90">
        <f>AVERAGE(N18:N22)</f>
        <v>21.409556995215844</v>
      </c>
      <c r="P18">
        <f>STDEV(N18:N22)</f>
        <v>3.5662111131407608</v>
      </c>
    </row>
    <row r="19" spans="1:17" x14ac:dyDescent="0.3">
      <c r="A19" t="s">
        <v>39</v>
      </c>
      <c r="E19">
        <v>9</v>
      </c>
      <c r="F19" t="s">
        <v>38</v>
      </c>
      <c r="H19" t="s">
        <v>7</v>
      </c>
      <c r="I19">
        <v>0.21549999713897705</v>
      </c>
      <c r="J19" s="67">
        <f t="shared" ref="J19:J27" si="0">((I19-0.1225)/0.3157)</f>
        <v>0.29458345625269894</v>
      </c>
      <c r="K19" s="55">
        <f t="shared" ref="K19:K27" si="1">J19*200</f>
        <v>58.916691250539785</v>
      </c>
      <c r="L19" s="55">
        <f t="shared" ref="L19:L27" si="2">K19/200*1000</f>
        <v>294.58345625269897</v>
      </c>
      <c r="M19" s="55">
        <v>13.5</v>
      </c>
      <c r="N19" s="71">
        <f t="shared" ref="N19:N27" si="3">L19/M19</f>
        <v>21.820996759459181</v>
      </c>
    </row>
    <row r="20" spans="1:17" x14ac:dyDescent="0.3">
      <c r="A20" t="s">
        <v>41</v>
      </c>
      <c r="E20">
        <v>25</v>
      </c>
      <c r="H20" t="s">
        <v>7</v>
      </c>
      <c r="I20">
        <v>0.21140000224113464</v>
      </c>
      <c r="J20" s="67">
        <f t="shared" si="0"/>
        <v>0.28159645942709743</v>
      </c>
      <c r="K20" s="55">
        <f t="shared" si="1"/>
        <v>56.319291885419489</v>
      </c>
      <c r="L20" s="55">
        <f t="shared" si="2"/>
        <v>281.59645942709744</v>
      </c>
      <c r="M20" s="55">
        <v>16.2</v>
      </c>
      <c r="N20" s="71">
        <f t="shared" si="3"/>
        <v>17.382497495499845</v>
      </c>
    </row>
    <row r="21" spans="1:17" x14ac:dyDescent="0.3">
      <c r="A21" t="s">
        <v>47</v>
      </c>
      <c r="E21">
        <v>0</v>
      </c>
      <c r="F21" t="s">
        <v>48</v>
      </c>
      <c r="H21" t="s">
        <v>7</v>
      </c>
      <c r="I21">
        <v>0.26080000400543213</v>
      </c>
      <c r="J21" s="67">
        <f t="shared" si="0"/>
        <v>0.43807413368841347</v>
      </c>
      <c r="K21" s="55">
        <f t="shared" si="1"/>
        <v>87.614826737682691</v>
      </c>
      <c r="L21" s="55">
        <f t="shared" si="2"/>
        <v>438.0741336884135</v>
      </c>
      <c r="M21" s="55">
        <v>16.5</v>
      </c>
      <c r="N21" s="71">
        <f t="shared" si="3"/>
        <v>26.549947496267485</v>
      </c>
    </row>
    <row r="22" spans="1:17" x14ac:dyDescent="0.3">
      <c r="A22" t="s">
        <v>50</v>
      </c>
      <c r="E22" t="s">
        <v>122</v>
      </c>
      <c r="H22" t="s">
        <v>7</v>
      </c>
      <c r="I22">
        <v>0.24469999969005585</v>
      </c>
      <c r="J22" s="67">
        <f t="shared" si="0"/>
        <v>0.38707633731408253</v>
      </c>
      <c r="K22" s="55">
        <f t="shared" si="1"/>
        <v>77.415267462816502</v>
      </c>
      <c r="L22" s="55">
        <f t="shared" si="2"/>
        <v>387.07633731408254</v>
      </c>
      <c r="M22" s="55">
        <v>17.2</v>
      </c>
      <c r="N22" s="71">
        <f t="shared" si="3"/>
        <v>22.504438215935032</v>
      </c>
    </row>
    <row r="23" spans="1:17" x14ac:dyDescent="0.3">
      <c r="A23" t="s">
        <v>53</v>
      </c>
      <c r="B23" s="47" t="s">
        <v>123</v>
      </c>
      <c r="H23" t="s">
        <v>104</v>
      </c>
      <c r="I23">
        <v>0.18809999525547028</v>
      </c>
      <c r="J23" s="67">
        <f t="shared" si="0"/>
        <v>0.20779219276360558</v>
      </c>
      <c r="K23" s="55">
        <f t="shared" si="1"/>
        <v>41.558438552721114</v>
      </c>
      <c r="L23" s="55">
        <f t="shared" si="2"/>
        <v>207.79219276360558</v>
      </c>
      <c r="M23" s="55">
        <v>8.1</v>
      </c>
      <c r="N23" s="71">
        <f t="shared" si="3"/>
        <v>25.653357131309331</v>
      </c>
      <c r="O23" s="90">
        <f>AVERAGE(N23:N27)</f>
        <v>20.037848589514091</v>
      </c>
      <c r="P23">
        <f>STDEV(N23:N27)</f>
        <v>4.2879437746791274</v>
      </c>
    </row>
    <row r="24" spans="1:17" x14ac:dyDescent="0.3">
      <c r="H24" t="s">
        <v>104</v>
      </c>
      <c r="I24">
        <v>0.17890000343322754</v>
      </c>
      <c r="J24" s="67">
        <f t="shared" si="0"/>
        <v>0.17865062854997638</v>
      </c>
      <c r="K24" s="55">
        <f t="shared" si="1"/>
        <v>35.730125709995278</v>
      </c>
      <c r="L24" s="55">
        <f t="shared" si="2"/>
        <v>178.65062854997637</v>
      </c>
      <c r="M24" s="55">
        <v>11.3</v>
      </c>
      <c r="N24" s="71">
        <f t="shared" si="3"/>
        <v>15.809790137166051</v>
      </c>
    </row>
    <row r="25" spans="1:17" x14ac:dyDescent="0.3">
      <c r="B25" t="s">
        <v>124</v>
      </c>
      <c r="H25" t="s">
        <v>104</v>
      </c>
      <c r="I25">
        <v>0.15670000016689301</v>
      </c>
      <c r="J25" s="67">
        <f t="shared" si="0"/>
        <v>0.10833069422519166</v>
      </c>
      <c r="K25" s="55">
        <f t="shared" si="1"/>
        <v>21.666138845038333</v>
      </c>
      <c r="L25" s="55">
        <f t="shared" si="2"/>
        <v>108.33069422519166</v>
      </c>
      <c r="M25" s="55">
        <v>6.8</v>
      </c>
      <c r="N25" s="71">
        <f t="shared" si="3"/>
        <v>15.930984444881128</v>
      </c>
    </row>
    <row r="26" spans="1:17" x14ac:dyDescent="0.3">
      <c r="A26" s="56" t="s">
        <v>59</v>
      </c>
      <c r="B26" s="56">
        <v>1</v>
      </c>
      <c r="C26" s="56">
        <v>2</v>
      </c>
      <c r="D26" s="56">
        <v>3</v>
      </c>
      <c r="E26" s="56">
        <v>4</v>
      </c>
      <c r="F26" s="56">
        <v>5</v>
      </c>
      <c r="H26" t="s">
        <v>104</v>
      </c>
      <c r="I26">
        <v>0.19140000641345978</v>
      </c>
      <c r="J26" s="67">
        <f t="shared" si="0"/>
        <v>0.2182451897797269</v>
      </c>
      <c r="K26" s="55">
        <f t="shared" si="1"/>
        <v>43.649037955945381</v>
      </c>
      <c r="L26" s="55">
        <f t="shared" si="2"/>
        <v>218.2451897797269</v>
      </c>
      <c r="M26" s="55">
        <v>9.6</v>
      </c>
      <c r="N26" s="71">
        <f t="shared" si="3"/>
        <v>22.733873935388221</v>
      </c>
    </row>
    <row r="27" spans="1:17" x14ac:dyDescent="0.3">
      <c r="A27" s="56" t="s">
        <v>61</v>
      </c>
      <c r="B27">
        <v>0.92900002002716064</v>
      </c>
      <c r="C27">
        <v>0.21819999814033508</v>
      </c>
      <c r="D27">
        <v>0.19699999690055847</v>
      </c>
      <c r="E27">
        <v>0.18809999525547028</v>
      </c>
      <c r="F27">
        <v>0.20970000326633501</v>
      </c>
      <c r="H27" t="s">
        <v>104</v>
      </c>
      <c r="I27">
        <v>0.17569999396800995</v>
      </c>
      <c r="J27" s="67">
        <f t="shared" si="0"/>
        <v>0.16851439331013607</v>
      </c>
      <c r="K27" s="55">
        <f t="shared" si="1"/>
        <v>33.702878662027217</v>
      </c>
      <c r="L27" s="55">
        <f t="shared" si="2"/>
        <v>168.51439331013609</v>
      </c>
      <c r="M27" s="55">
        <v>8.4</v>
      </c>
      <c r="N27" s="71">
        <f t="shared" si="3"/>
        <v>20.061237298825723</v>
      </c>
    </row>
    <row r="28" spans="1:17" x14ac:dyDescent="0.3">
      <c r="A28" s="56" t="s">
        <v>63</v>
      </c>
      <c r="B28">
        <v>0.48519998788833618</v>
      </c>
      <c r="C28">
        <v>0.21729999780654907</v>
      </c>
      <c r="D28">
        <v>0.1817999929189682</v>
      </c>
      <c r="E28">
        <v>0.17890000343322754</v>
      </c>
      <c r="F28">
        <v>0.21549999713897705</v>
      </c>
    </row>
    <row r="29" spans="1:17" x14ac:dyDescent="0.3">
      <c r="A29" s="56" t="s">
        <v>65</v>
      </c>
      <c r="B29">
        <v>0.31240001320838928</v>
      </c>
      <c r="C29">
        <v>0.22100000083446503</v>
      </c>
      <c r="D29">
        <v>0.18719999492168427</v>
      </c>
      <c r="E29">
        <v>0.15670000016689301</v>
      </c>
      <c r="F29">
        <v>0.21140000224113464</v>
      </c>
    </row>
    <row r="30" spans="1:17" x14ac:dyDescent="0.3">
      <c r="A30" s="56" t="s">
        <v>67</v>
      </c>
      <c r="B30">
        <v>0.21920000016689301</v>
      </c>
      <c r="C30">
        <v>0.25589999556541443</v>
      </c>
      <c r="D30">
        <v>0.17170000076293945</v>
      </c>
      <c r="E30">
        <v>0.19140000641345978</v>
      </c>
      <c r="F30">
        <v>0.26080000400543213</v>
      </c>
    </row>
    <row r="31" spans="1:17" x14ac:dyDescent="0.3">
      <c r="A31" s="56" t="s">
        <v>69</v>
      </c>
      <c r="B31">
        <v>0.1817999929189682</v>
      </c>
      <c r="C31">
        <v>0.25220000743865967</v>
      </c>
      <c r="D31">
        <v>0.1315000057220459</v>
      </c>
      <c r="E31">
        <v>0.17569999396800995</v>
      </c>
      <c r="F31">
        <v>0.24469999969005585</v>
      </c>
    </row>
    <row r="32" spans="1:17" x14ac:dyDescent="0.3">
      <c r="A32" s="56" t="s">
        <v>71</v>
      </c>
      <c r="B32">
        <v>0.1492999941110611</v>
      </c>
      <c r="C32">
        <v>0.14740000665187836</v>
      </c>
      <c r="D32">
        <v>0.12909999489784241</v>
      </c>
      <c r="E32">
        <v>0.13079999387264252</v>
      </c>
      <c r="F32">
        <v>0.15449999272823334</v>
      </c>
    </row>
    <row r="33" spans="1:6" x14ac:dyDescent="0.3">
      <c r="A33" s="56" t="s">
        <v>73</v>
      </c>
      <c r="B33">
        <v>0.13699999451637268</v>
      </c>
      <c r="C33">
        <v>0.12909999489784241</v>
      </c>
      <c r="D33">
        <v>0.13030000030994415</v>
      </c>
      <c r="E33">
        <v>0.1331000030040741</v>
      </c>
      <c r="F33">
        <v>0.15479999780654907</v>
      </c>
    </row>
    <row r="34" spans="1:6" x14ac:dyDescent="0.3">
      <c r="A34" s="56" t="s">
        <v>75</v>
      </c>
      <c r="B34">
        <v>0.13179999589920044</v>
      </c>
      <c r="C34">
        <v>0.12349999696016312</v>
      </c>
      <c r="D34">
        <v>0.12540000677108765</v>
      </c>
      <c r="E34">
        <v>0.12610000371932983</v>
      </c>
      <c r="F34">
        <v>0.14640000462532043</v>
      </c>
    </row>
    <row r="38" spans="1:6" x14ac:dyDescent="0.3">
      <c r="A38" t="s">
        <v>80</v>
      </c>
      <c r="B38" s="47" t="s">
        <v>125</v>
      </c>
    </row>
  </sheetData>
  <mergeCells count="2">
    <mergeCell ref="M16:Q16"/>
    <mergeCell ref="A1:V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Bllod glucose</vt:lpstr>
      <vt:lpstr>Insulin</vt:lpstr>
      <vt:lpstr>NEFA</vt:lpstr>
      <vt:lpstr>Plasma TG</vt:lpstr>
      <vt:lpstr>Plasma leptin levels</vt:lpstr>
      <vt:lpstr>GTT</vt:lpstr>
      <vt:lpstr>ITT</vt:lpstr>
      <vt:lpstr>Liver TG</vt:lpstr>
      <vt:lpstr>Sk. muscle 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lekha</dc:creator>
  <cp:lastModifiedBy>lekhasri555@gmail.com</cp:lastModifiedBy>
  <dcterms:created xsi:type="dcterms:W3CDTF">2023-09-03T20:52:10Z</dcterms:created>
  <dcterms:modified xsi:type="dcterms:W3CDTF">2023-09-03T22:44:07Z</dcterms:modified>
</cp:coreProperties>
</file>